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firstSheet="2" activeTab="3"/>
  </bookViews>
  <sheets>
    <sheet name="Personnel" sheetId="1" r:id="rId1"/>
    <sheet name="Hardware" sheetId="2" r:id="rId2"/>
    <sheet name="WBS" sheetId="3" r:id="rId3"/>
    <sheet name="Personnel costs(total)" sheetId="4" r:id="rId4"/>
    <sheet name="Facilities" sheetId="5" r:id="rId5"/>
    <sheet name="Hardware costs" sheetId="6" r:id="rId6"/>
    <sheet name="Personnel costs(increm)" sheetId="7" r:id="rId7"/>
  </sheets>
  <definedNames>
    <definedName name="Op" localSheetId="6">'Personnel costs(increm)'!$B$14</definedName>
    <definedName name="Op">'Personnel costs(total)'!$B$14</definedName>
    <definedName name="So" localSheetId="6">'Personnel costs(increm)'!$B$16</definedName>
    <definedName name="So">'Personnel costs(total)'!$B$16</definedName>
    <definedName name="Su" localSheetId="6">'Personnel costs(increm)'!$B$15</definedName>
    <definedName name="Su">'Personnel costs(total)'!$B$15</definedName>
  </definedNames>
  <calcPr fullCalcOnLoad="1"/>
</workbook>
</file>

<file path=xl/sharedStrings.xml><?xml version="1.0" encoding="utf-8"?>
<sst xmlns="http://schemas.openxmlformats.org/spreadsheetml/2006/main" count="299" uniqueCount="138">
  <si>
    <t>Current</t>
  </si>
  <si>
    <t>FY99</t>
  </si>
  <si>
    <t>FY00</t>
  </si>
  <si>
    <t>FY01</t>
  </si>
  <si>
    <t>FY02</t>
  </si>
  <si>
    <t>FY03</t>
  </si>
  <si>
    <t>FY04</t>
  </si>
  <si>
    <t>FY05</t>
  </si>
  <si>
    <t>Software Development</t>
  </si>
  <si>
    <t>Operations</t>
  </si>
  <si>
    <t>Support</t>
  </si>
  <si>
    <t>Cumulative FTEs</t>
  </si>
  <si>
    <t>Cumulative</t>
  </si>
  <si>
    <t xml:space="preserve">  Disk storage(GB)</t>
  </si>
  <si>
    <t xml:space="preserve">  Mass storage(TB)</t>
  </si>
  <si>
    <t>WBS</t>
  </si>
  <si>
    <t>Description</t>
  </si>
  <si>
    <t xml:space="preserve">Number </t>
  </si>
  <si>
    <t xml:space="preserve">Unit </t>
  </si>
  <si>
    <t>of items</t>
  </si>
  <si>
    <t>Cost($K)</t>
  </si>
  <si>
    <t>Cost($)</t>
  </si>
  <si>
    <t>Base</t>
  </si>
  <si>
    <t>in %</t>
  </si>
  <si>
    <t>Total</t>
  </si>
  <si>
    <t>U.S regional center</t>
  </si>
  <si>
    <t>Hardware</t>
  </si>
  <si>
    <t>1.1.1</t>
  </si>
  <si>
    <t>Servers</t>
  </si>
  <si>
    <t>1.1.2</t>
  </si>
  <si>
    <t>Compute nodes</t>
  </si>
  <si>
    <t>Network components</t>
  </si>
  <si>
    <t>1.1.3</t>
  </si>
  <si>
    <t>Ethernet</t>
  </si>
  <si>
    <t>Ethernet channel</t>
  </si>
  <si>
    <t>FDDI</t>
  </si>
  <si>
    <t>Switches/hubs</t>
  </si>
  <si>
    <t>1.1.3.1</t>
  </si>
  <si>
    <t>1.1.3.2</t>
  </si>
  <si>
    <t>1.1.3.3</t>
  </si>
  <si>
    <t>1.1.3.4</t>
  </si>
  <si>
    <t>1.1.4</t>
  </si>
  <si>
    <t>Disk storage</t>
  </si>
  <si>
    <t>Mass storage</t>
  </si>
  <si>
    <t>1.1.5</t>
  </si>
  <si>
    <t>1.1.5.2</t>
  </si>
  <si>
    <t>Tapes</t>
  </si>
  <si>
    <t>1.1.5.1</t>
  </si>
  <si>
    <t>Robots</t>
  </si>
  <si>
    <t>1.1.5.3</t>
  </si>
  <si>
    <t>Drives</t>
  </si>
  <si>
    <t>1.1.5.4</t>
  </si>
  <si>
    <t>Disk cache</t>
  </si>
  <si>
    <t>1.1.5.5</t>
  </si>
  <si>
    <t>Mover nodes</t>
  </si>
  <si>
    <t>1.1.5.6</t>
  </si>
  <si>
    <t>Core server nodes</t>
  </si>
  <si>
    <t>1.2.1</t>
  </si>
  <si>
    <t>Personnel</t>
  </si>
  <si>
    <t>1.2.2</t>
  </si>
  <si>
    <t>Purchased software</t>
  </si>
  <si>
    <t>1.2.3</t>
  </si>
  <si>
    <t>Licenses</t>
  </si>
  <si>
    <t>1.2.4</t>
  </si>
  <si>
    <t>Maintenance</t>
  </si>
  <si>
    <t>1.2.5</t>
  </si>
  <si>
    <t>Consumables</t>
  </si>
  <si>
    <t>1.2.6</t>
  </si>
  <si>
    <t>Facilities</t>
  </si>
  <si>
    <t>1.3.1</t>
  </si>
  <si>
    <t>1.3.2</t>
  </si>
  <si>
    <t>Materials&amp;supplies</t>
  </si>
  <si>
    <t>Project management</t>
  </si>
  <si>
    <t>1.4.1</t>
  </si>
  <si>
    <t>1.4.2</t>
  </si>
  <si>
    <t xml:space="preserve">Comments and basis </t>
  </si>
  <si>
    <t>of estimate</t>
  </si>
  <si>
    <t>Physicists</t>
  </si>
  <si>
    <t>Senior</t>
  </si>
  <si>
    <t>Postdocs</t>
  </si>
  <si>
    <t>Software Professionals</t>
  </si>
  <si>
    <t>2 FTEs hired but in middle of FY99 at $6K/month x 2.278 factor</t>
  </si>
  <si>
    <t>Unit</t>
  </si>
  <si>
    <t>FTE</t>
  </si>
  <si>
    <t>in $K</t>
  </si>
  <si>
    <t>Cont.</t>
  </si>
  <si>
    <t>2 FTEs continue</t>
  </si>
  <si>
    <t>0.5 FTE added for total of 2.5</t>
  </si>
  <si>
    <t>Each</t>
  </si>
  <si>
    <t>Two workstations. Travel supported elsewhere</t>
  </si>
  <si>
    <t>Travel for training and ATLAS meetings</t>
  </si>
  <si>
    <t>Add workstation + travel</t>
  </si>
  <si>
    <t>Operating</t>
  </si>
  <si>
    <t xml:space="preserve">  CPU(Si95)</t>
  </si>
  <si>
    <t>$K/Si95</t>
  </si>
  <si>
    <t>$K/GB</t>
  </si>
  <si>
    <t>Cost($K)/year</t>
  </si>
  <si>
    <t>Operations(FTE)</t>
  </si>
  <si>
    <t>Support(FTE)</t>
  </si>
  <si>
    <t>Development(FTE)</t>
  </si>
  <si>
    <t>Average($K)/FTE</t>
  </si>
  <si>
    <t>Total cost($K)/year</t>
  </si>
  <si>
    <t>Facilities costs($K)/year</t>
  </si>
  <si>
    <t>Op</t>
  </si>
  <si>
    <t>Su</t>
  </si>
  <si>
    <t>So</t>
  </si>
  <si>
    <t>Tot thru 05</t>
  </si>
  <si>
    <t>Added or Replaced/year</t>
  </si>
  <si>
    <t>Total thru 05</t>
  </si>
  <si>
    <t>2.5(1.2)</t>
  </si>
  <si>
    <t>4.0(2.7)</t>
  </si>
  <si>
    <t>9(7.7)</t>
  </si>
  <si>
    <t>1.0(1.0)</t>
  </si>
  <si>
    <t>2.0(2.0)</t>
  </si>
  <si>
    <t>2.5(2.5)</t>
  </si>
  <si>
    <t>3.0(3.0)</t>
  </si>
  <si>
    <t>4.0(4.0)</t>
  </si>
  <si>
    <t>1.5(0.25)</t>
  </si>
  <si>
    <t>3.25(2.0)</t>
  </si>
  <si>
    <t>6(4.5)</t>
  </si>
  <si>
    <t>7(5.0)</t>
  </si>
  <si>
    <t>8(6.0)</t>
  </si>
  <si>
    <t xml:space="preserve">LBNL only. </t>
  </si>
  <si>
    <t>Numbers shown are totals(# needing incremental funding)</t>
  </si>
  <si>
    <t xml:space="preserve">  Compute capacity(Si95)</t>
  </si>
  <si>
    <t xml:space="preserve">  User disk storage(GB)</t>
  </si>
  <si>
    <t>Mass storage I/O(Mbits/sec)</t>
  </si>
  <si>
    <t xml:space="preserve"> Average annual cost of operations FTE</t>
  </si>
  <si>
    <t xml:space="preserve"> Average annual cost of support FTE</t>
  </si>
  <si>
    <t xml:space="preserve"> Average annual cost of dvelopment FTE</t>
  </si>
  <si>
    <t>Maintenance/licenses($K)/year</t>
  </si>
  <si>
    <t>5.5(4.2)</t>
  </si>
  <si>
    <t>Total costs(base support is not accounted for)</t>
  </si>
  <si>
    <t>Costs with base support subtracted</t>
  </si>
  <si>
    <t>Costs/year</t>
  </si>
  <si>
    <t>Training/($K)/year</t>
  </si>
  <si>
    <t>Total cost($K)</t>
  </si>
  <si>
    <t>Total Cost($K)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</si>
</sst>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9" fontId="0" fillId="0" borderId="0" xfId="19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H7" sqref="H7"/>
    </sheetView>
  </sheetViews>
  <sheetFormatPr defaultColWidth="9.140625" defaultRowHeight="12.75"/>
  <cols>
    <col min="1" max="1" width="19.28125" style="0" bestFit="1" customWidth="1"/>
    <col min="2" max="9" width="7.7109375" style="0" customWidth="1"/>
  </cols>
  <sheetData>
    <row r="1" spans="1:9" ht="12.75">
      <c r="A1" s="1" t="s">
        <v>11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ht="12.75">
      <c r="A2" s="3" t="s">
        <v>77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78</v>
      </c>
      <c r="B3" s="1">
        <v>0.7</v>
      </c>
      <c r="C3" s="1">
        <v>0.7</v>
      </c>
      <c r="D3" s="1">
        <v>1</v>
      </c>
      <c r="E3" s="1">
        <v>1.5</v>
      </c>
      <c r="F3" s="1">
        <v>2</v>
      </c>
      <c r="G3" s="1">
        <v>3</v>
      </c>
      <c r="H3" s="1">
        <v>5</v>
      </c>
      <c r="I3" s="1">
        <v>5</v>
      </c>
    </row>
    <row r="4" spans="1:9" ht="12.75">
      <c r="A4" s="1" t="s">
        <v>79</v>
      </c>
      <c r="B4" s="1">
        <v>1</v>
      </c>
      <c r="C4" s="1">
        <v>1</v>
      </c>
      <c r="D4" s="1">
        <v>1</v>
      </c>
      <c r="E4">
        <v>1</v>
      </c>
      <c r="F4" s="1">
        <v>2</v>
      </c>
      <c r="G4" s="1">
        <v>2</v>
      </c>
      <c r="H4" s="1">
        <v>3</v>
      </c>
      <c r="I4" s="1">
        <v>4</v>
      </c>
    </row>
    <row r="5" spans="1:9" ht="12.75">
      <c r="A5" s="1" t="s">
        <v>80</v>
      </c>
      <c r="B5" s="1"/>
      <c r="C5" s="1"/>
      <c r="D5" s="1"/>
      <c r="E5" s="1"/>
      <c r="F5" s="1"/>
      <c r="G5" s="1"/>
      <c r="H5" s="1"/>
      <c r="I5" s="1"/>
    </row>
    <row r="6" spans="1:9" ht="12.75">
      <c r="A6" s="1" t="s">
        <v>9</v>
      </c>
      <c r="B6">
        <v>1.3</v>
      </c>
      <c r="C6">
        <v>1.3</v>
      </c>
      <c r="D6">
        <v>1.3</v>
      </c>
      <c r="E6">
        <v>1.3</v>
      </c>
      <c r="F6" s="2" t="s">
        <v>109</v>
      </c>
      <c r="G6" s="2" t="s">
        <v>110</v>
      </c>
      <c r="H6" s="2" t="s">
        <v>131</v>
      </c>
      <c r="I6" s="2" t="s">
        <v>111</v>
      </c>
    </row>
    <row r="7" spans="1:9" ht="12.75">
      <c r="A7" s="1" t="s">
        <v>10</v>
      </c>
      <c r="B7">
        <v>0</v>
      </c>
      <c r="C7" s="2" t="s">
        <v>112</v>
      </c>
      <c r="D7" s="2" t="s">
        <v>113</v>
      </c>
      <c r="E7" s="2" t="s">
        <v>114</v>
      </c>
      <c r="F7" s="2" t="s">
        <v>115</v>
      </c>
      <c r="G7" s="2" t="s">
        <v>115</v>
      </c>
      <c r="H7" s="2" t="s">
        <v>116</v>
      </c>
      <c r="I7" s="2" t="s">
        <v>116</v>
      </c>
    </row>
    <row r="8" spans="1:9" ht="12.75">
      <c r="A8" s="1" t="s">
        <v>8</v>
      </c>
      <c r="B8">
        <v>1.25</v>
      </c>
      <c r="C8" s="2" t="s">
        <v>117</v>
      </c>
      <c r="D8" s="2" t="s">
        <v>118</v>
      </c>
      <c r="E8" s="2" t="s">
        <v>119</v>
      </c>
      <c r="F8" s="2" t="s">
        <v>120</v>
      </c>
      <c r="G8" s="2" t="s">
        <v>120</v>
      </c>
      <c r="H8" s="2" t="s">
        <v>121</v>
      </c>
      <c r="I8" s="2" t="s">
        <v>121</v>
      </c>
    </row>
    <row r="10" ht="12.75">
      <c r="A10" t="s">
        <v>122</v>
      </c>
    </row>
    <row r="11" ht="12.75">
      <c r="A11" t="s">
        <v>123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A1" sqref="A1"/>
    </sheetView>
  </sheetViews>
  <sheetFormatPr defaultColWidth="9.140625" defaultRowHeight="12.75"/>
  <cols>
    <col min="1" max="1" width="24.140625" style="0" bestFit="1" customWidth="1"/>
    <col min="2" max="9" width="7.7109375" style="0" customWidth="1"/>
  </cols>
  <sheetData>
    <row r="1" spans="1:9" ht="12.75">
      <c r="A1" s="1" t="s">
        <v>12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ht="12.75">
      <c r="A2" t="s">
        <v>124</v>
      </c>
      <c r="B2">
        <v>175</v>
      </c>
      <c r="C2">
        <v>175</v>
      </c>
      <c r="D2">
        <v>200</v>
      </c>
      <c r="E2">
        <v>200</v>
      </c>
      <c r="F2">
        <v>5000</v>
      </c>
      <c r="G2">
        <v>10000</v>
      </c>
      <c r="H2">
        <v>10000</v>
      </c>
      <c r="I2">
        <v>50000</v>
      </c>
    </row>
    <row r="3" spans="1:9" ht="12.75">
      <c r="A3" t="s">
        <v>125</v>
      </c>
      <c r="B3">
        <v>100</v>
      </c>
      <c r="C3">
        <v>200</v>
      </c>
      <c r="D3">
        <v>200</v>
      </c>
      <c r="E3">
        <v>200</v>
      </c>
      <c r="F3">
        <v>1200</v>
      </c>
      <c r="G3">
        <v>2400</v>
      </c>
      <c r="H3">
        <v>2400</v>
      </c>
      <c r="I3">
        <v>25000</v>
      </c>
    </row>
    <row r="4" spans="1:9" ht="12.75">
      <c r="A4" t="s">
        <v>14</v>
      </c>
      <c r="B4">
        <v>0.5</v>
      </c>
      <c r="C4">
        <v>0.5</v>
      </c>
      <c r="D4">
        <v>0.5</v>
      </c>
      <c r="E4">
        <v>1</v>
      </c>
      <c r="F4">
        <v>1</v>
      </c>
      <c r="G4">
        <v>20</v>
      </c>
      <c r="H4">
        <v>100</v>
      </c>
      <c r="I4">
        <v>100</v>
      </c>
    </row>
    <row r="5" spans="1:3" ht="12.75">
      <c r="A5" t="s">
        <v>126</v>
      </c>
      <c r="B5">
        <v>110</v>
      </c>
      <c r="C5">
        <v>110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6"/>
  <sheetViews>
    <sheetView workbookViewId="0" topLeftCell="A1">
      <pane ySplit="765" topLeftCell="BM89" activePane="bottomLeft" state="split"/>
      <selection pane="topLeft" activeCell="D1" sqref="D1:D16384"/>
      <selection pane="bottomLeft" activeCell="F93" sqref="F93:I93"/>
    </sheetView>
  </sheetViews>
  <sheetFormatPr defaultColWidth="9.140625" defaultRowHeight="12.75"/>
  <cols>
    <col min="1" max="1" width="8.28125" style="0" bestFit="1" customWidth="1"/>
    <col min="2" max="2" width="18.421875" style="0" bestFit="1" customWidth="1"/>
    <col min="3" max="3" width="8.00390625" style="0" bestFit="1" customWidth="1"/>
    <col min="4" max="4" width="5.28125" style="0" bestFit="1" customWidth="1"/>
    <col min="5" max="5" width="8.57421875" style="0" bestFit="1" customWidth="1"/>
    <col min="6" max="6" width="7.00390625" style="0" bestFit="1" customWidth="1"/>
    <col min="7" max="8" width="5.421875" style="0" bestFit="1" customWidth="1"/>
    <col min="9" max="9" width="8.28125" style="0" bestFit="1" customWidth="1"/>
  </cols>
  <sheetData>
    <row r="1" spans="1:10" ht="12.75">
      <c r="A1" s="1"/>
      <c r="B1" s="1"/>
      <c r="C1" s="1" t="s">
        <v>17</v>
      </c>
      <c r="D1" s="1"/>
      <c r="E1" s="1" t="s">
        <v>18</v>
      </c>
      <c r="F1" s="1" t="s">
        <v>22</v>
      </c>
      <c r="G1" s="1" t="s">
        <v>85</v>
      </c>
      <c r="H1" s="1" t="s">
        <v>85</v>
      </c>
      <c r="I1" s="1" t="s">
        <v>24</v>
      </c>
      <c r="J1" t="s">
        <v>75</v>
      </c>
    </row>
    <row r="2" spans="1:11" ht="12.75">
      <c r="A2" s="1" t="s">
        <v>15</v>
      </c>
      <c r="B2" s="1" t="s">
        <v>16</v>
      </c>
      <c r="C2" s="1" t="s">
        <v>19</v>
      </c>
      <c r="D2" s="1" t="s">
        <v>82</v>
      </c>
      <c r="E2" s="1" t="s">
        <v>20</v>
      </c>
      <c r="F2" s="1" t="s">
        <v>21</v>
      </c>
      <c r="G2" s="1" t="s">
        <v>23</v>
      </c>
      <c r="H2" s="1" t="s">
        <v>84</v>
      </c>
      <c r="I2" s="1" t="s">
        <v>20</v>
      </c>
      <c r="J2" s="8" t="s">
        <v>76</v>
      </c>
      <c r="K2" s="8"/>
    </row>
    <row r="3" spans="1:2" ht="12.75">
      <c r="A3" s="3">
        <v>1</v>
      </c>
      <c r="B3" t="s">
        <v>25</v>
      </c>
    </row>
    <row r="4" spans="1:2" ht="12.75">
      <c r="A4" s="3">
        <v>1.1</v>
      </c>
      <c r="B4" t="s">
        <v>26</v>
      </c>
    </row>
    <row r="5" spans="1:2" ht="12.75">
      <c r="A5" t="s">
        <v>27</v>
      </c>
      <c r="B5" s="1" t="s">
        <v>28</v>
      </c>
    </row>
    <row r="6" ht="12.75">
      <c r="B6" s="2" t="s">
        <v>1</v>
      </c>
    </row>
    <row r="7" ht="12.75">
      <c r="B7" s="2" t="s">
        <v>2</v>
      </c>
    </row>
    <row r="8" ht="12.75">
      <c r="B8" s="2" t="s">
        <v>3</v>
      </c>
    </row>
    <row r="9" spans="1:2" ht="12.75">
      <c r="A9" t="s">
        <v>29</v>
      </c>
      <c r="B9" s="1" t="s">
        <v>30</v>
      </c>
    </row>
    <row r="10" ht="12.75">
      <c r="B10" s="2" t="s">
        <v>1</v>
      </c>
    </row>
    <row r="11" ht="12.75">
      <c r="B11" s="2" t="s">
        <v>2</v>
      </c>
    </row>
    <row r="12" ht="12.75">
      <c r="B12" s="2" t="s">
        <v>3</v>
      </c>
    </row>
    <row r="13" spans="1:2" ht="12.75">
      <c r="A13" t="s">
        <v>32</v>
      </c>
      <c r="B13" s="4" t="s">
        <v>31</v>
      </c>
    </row>
    <row r="14" ht="12.75">
      <c r="B14" s="2" t="s">
        <v>1</v>
      </c>
    </row>
    <row r="15" ht="12.75">
      <c r="B15" s="2" t="s">
        <v>2</v>
      </c>
    </row>
    <row r="16" ht="12.75">
      <c r="B16" s="2" t="s">
        <v>3</v>
      </c>
    </row>
    <row r="17" spans="1:2" ht="12.75">
      <c r="A17" t="s">
        <v>37</v>
      </c>
      <c r="B17" s="1" t="s">
        <v>33</v>
      </c>
    </row>
    <row r="18" ht="12.75">
      <c r="B18" s="2" t="s">
        <v>1</v>
      </c>
    </row>
    <row r="19" ht="12.75">
      <c r="B19" s="2" t="s">
        <v>2</v>
      </c>
    </row>
    <row r="20" ht="12.75">
      <c r="B20" s="2" t="s">
        <v>3</v>
      </c>
    </row>
    <row r="21" spans="1:2" ht="12.75">
      <c r="A21" t="s">
        <v>38</v>
      </c>
      <c r="B21" s="1" t="s">
        <v>34</v>
      </c>
    </row>
    <row r="22" ht="12.75">
      <c r="B22" s="2" t="s">
        <v>1</v>
      </c>
    </row>
    <row r="23" ht="12.75">
      <c r="B23" s="2" t="s">
        <v>2</v>
      </c>
    </row>
    <row r="24" ht="12.75">
      <c r="B24" s="2" t="s">
        <v>3</v>
      </c>
    </row>
    <row r="25" spans="1:2" ht="12.75">
      <c r="A25" t="s">
        <v>39</v>
      </c>
      <c r="B25" s="1" t="s">
        <v>35</v>
      </c>
    </row>
    <row r="26" ht="12.75">
      <c r="B26" s="2" t="s">
        <v>1</v>
      </c>
    </row>
    <row r="27" ht="12.75">
      <c r="B27" s="2" t="s">
        <v>2</v>
      </c>
    </row>
    <row r="28" ht="12.75">
      <c r="B28" s="2" t="s">
        <v>3</v>
      </c>
    </row>
    <row r="29" spans="1:2" ht="12.75">
      <c r="A29" t="s">
        <v>40</v>
      </c>
      <c r="B29" s="1" t="s">
        <v>36</v>
      </c>
    </row>
    <row r="30" ht="12.75">
      <c r="B30" s="2" t="s">
        <v>1</v>
      </c>
    </row>
    <row r="31" ht="12.75">
      <c r="B31" s="2" t="s">
        <v>2</v>
      </c>
    </row>
    <row r="32" ht="12.75">
      <c r="B32" s="2" t="s">
        <v>3</v>
      </c>
    </row>
    <row r="33" spans="1:2" ht="12.75">
      <c r="A33" t="s">
        <v>41</v>
      </c>
      <c r="B33" t="s">
        <v>42</v>
      </c>
    </row>
    <row r="34" ht="12.75">
      <c r="B34" s="2" t="s">
        <v>1</v>
      </c>
    </row>
    <row r="35" ht="12.75">
      <c r="B35" s="2" t="s">
        <v>2</v>
      </c>
    </row>
    <row r="36" ht="12.75">
      <c r="B36" s="2" t="s">
        <v>3</v>
      </c>
    </row>
    <row r="37" spans="1:2" ht="12.75">
      <c r="A37" t="s">
        <v>44</v>
      </c>
      <c r="B37" s="1" t="s">
        <v>43</v>
      </c>
    </row>
    <row r="38" ht="12.75">
      <c r="B38" s="2" t="s">
        <v>1</v>
      </c>
    </row>
    <row r="39" ht="12.75">
      <c r="B39" s="2" t="s">
        <v>2</v>
      </c>
    </row>
    <row r="40" ht="12.75">
      <c r="B40" s="2" t="s">
        <v>3</v>
      </c>
    </row>
    <row r="41" spans="1:2" ht="12.75">
      <c r="A41" t="s">
        <v>47</v>
      </c>
      <c r="B41" s="1" t="s">
        <v>46</v>
      </c>
    </row>
    <row r="42" ht="12.75">
      <c r="B42" s="2" t="s">
        <v>1</v>
      </c>
    </row>
    <row r="43" ht="12.75">
      <c r="B43" s="2" t="s">
        <v>2</v>
      </c>
    </row>
    <row r="44" ht="12.75">
      <c r="B44" s="2" t="s">
        <v>3</v>
      </c>
    </row>
    <row r="45" spans="1:2" ht="12.75">
      <c r="A45" t="s">
        <v>45</v>
      </c>
      <c r="B45" s="1" t="s">
        <v>48</v>
      </c>
    </row>
    <row r="46" ht="12.75">
      <c r="B46" s="2" t="s">
        <v>1</v>
      </c>
    </row>
    <row r="47" ht="12.75">
      <c r="B47" s="2" t="s">
        <v>2</v>
      </c>
    </row>
    <row r="48" ht="12.75">
      <c r="B48" s="2" t="s">
        <v>3</v>
      </c>
    </row>
    <row r="49" spans="1:2" ht="12.75">
      <c r="A49" t="s">
        <v>49</v>
      </c>
      <c r="B49" s="1" t="s">
        <v>50</v>
      </c>
    </row>
    <row r="50" ht="12.75">
      <c r="B50" s="2" t="s">
        <v>1</v>
      </c>
    </row>
    <row r="51" ht="12.75">
      <c r="B51" s="2" t="s">
        <v>2</v>
      </c>
    </row>
    <row r="52" ht="12.75">
      <c r="B52" s="2" t="s">
        <v>3</v>
      </c>
    </row>
    <row r="53" spans="1:2" ht="12.75">
      <c r="A53" t="s">
        <v>51</v>
      </c>
      <c r="B53" s="1" t="s">
        <v>52</v>
      </c>
    </row>
    <row r="54" ht="12.75">
      <c r="B54" s="2" t="s">
        <v>1</v>
      </c>
    </row>
    <row r="55" ht="12.75">
      <c r="B55" s="2" t="s">
        <v>2</v>
      </c>
    </row>
    <row r="56" ht="12.75">
      <c r="B56" s="2" t="s">
        <v>3</v>
      </c>
    </row>
    <row r="57" spans="1:2" ht="12.75">
      <c r="A57" t="s">
        <v>53</v>
      </c>
      <c r="B57" s="1" t="s">
        <v>54</v>
      </c>
    </row>
    <row r="58" ht="12.75">
      <c r="B58" s="2" t="s">
        <v>1</v>
      </c>
    </row>
    <row r="59" ht="12.75">
      <c r="B59" s="2" t="s">
        <v>2</v>
      </c>
    </row>
    <row r="60" ht="12.75">
      <c r="B60" s="2" t="s">
        <v>3</v>
      </c>
    </row>
    <row r="61" spans="1:2" ht="12.75">
      <c r="A61" t="s">
        <v>55</v>
      </c>
      <c r="B61" s="1" t="s">
        <v>56</v>
      </c>
    </row>
    <row r="62" ht="12.75">
      <c r="B62" s="2" t="s">
        <v>1</v>
      </c>
    </row>
    <row r="63" ht="12.75">
      <c r="B63" s="2" t="s">
        <v>2</v>
      </c>
    </row>
    <row r="64" ht="12.75">
      <c r="B64" s="2" t="s">
        <v>3</v>
      </c>
    </row>
    <row r="65" spans="1:2" ht="12.75">
      <c r="A65" s="3">
        <v>1.2</v>
      </c>
      <c r="B65" t="s">
        <v>9</v>
      </c>
    </row>
    <row r="66" ht="12.75">
      <c r="B66" s="2" t="s">
        <v>1</v>
      </c>
    </row>
    <row r="67" ht="12.75">
      <c r="B67" s="2" t="s">
        <v>2</v>
      </c>
    </row>
    <row r="68" ht="12.75">
      <c r="B68" s="2" t="s">
        <v>3</v>
      </c>
    </row>
    <row r="69" spans="1:2" ht="12.75">
      <c r="A69" t="s">
        <v>57</v>
      </c>
      <c r="B69" t="s">
        <v>58</v>
      </c>
    </row>
    <row r="70" ht="12.75">
      <c r="B70" s="2" t="s">
        <v>1</v>
      </c>
    </row>
    <row r="71" ht="12.75">
      <c r="B71" s="2" t="s">
        <v>2</v>
      </c>
    </row>
    <row r="72" ht="12.75">
      <c r="B72" s="2" t="s">
        <v>3</v>
      </c>
    </row>
    <row r="73" spans="1:2" ht="12.75">
      <c r="A73" t="s">
        <v>59</v>
      </c>
      <c r="B73" t="s">
        <v>60</v>
      </c>
    </row>
    <row r="74" ht="12.75">
      <c r="B74" s="2" t="s">
        <v>1</v>
      </c>
    </row>
    <row r="75" ht="12.75">
      <c r="B75" s="2" t="s">
        <v>2</v>
      </c>
    </row>
    <row r="76" ht="12.75">
      <c r="B76" s="2" t="s">
        <v>3</v>
      </c>
    </row>
    <row r="77" spans="1:2" ht="12.75">
      <c r="A77" t="s">
        <v>61</v>
      </c>
      <c r="B77" t="s">
        <v>62</v>
      </c>
    </row>
    <row r="78" ht="12.75">
      <c r="B78" s="2" t="s">
        <v>1</v>
      </c>
    </row>
    <row r="79" ht="12.75">
      <c r="B79" s="2" t="s">
        <v>2</v>
      </c>
    </row>
    <row r="80" ht="12.75">
      <c r="B80" s="2" t="s">
        <v>3</v>
      </c>
    </row>
    <row r="81" spans="1:2" ht="12.75">
      <c r="A81" t="s">
        <v>63</v>
      </c>
      <c r="B81" t="s">
        <v>64</v>
      </c>
    </row>
    <row r="82" ht="12.75">
      <c r="B82" s="2" t="s">
        <v>1</v>
      </c>
    </row>
    <row r="83" ht="12.75">
      <c r="B83" s="2" t="s">
        <v>2</v>
      </c>
    </row>
    <row r="84" ht="12.75">
      <c r="B84" s="2" t="s">
        <v>3</v>
      </c>
    </row>
    <row r="85" spans="1:2" ht="12.75">
      <c r="A85" t="s">
        <v>65</v>
      </c>
      <c r="B85" t="s">
        <v>66</v>
      </c>
    </row>
    <row r="86" ht="12.75">
      <c r="B86" s="2" t="s">
        <v>1</v>
      </c>
    </row>
    <row r="87" ht="12.75">
      <c r="B87" s="2" t="s">
        <v>2</v>
      </c>
    </row>
    <row r="88" ht="12.75">
      <c r="B88" s="2" t="s">
        <v>3</v>
      </c>
    </row>
    <row r="89" spans="1:2" ht="12.75">
      <c r="A89" t="s">
        <v>67</v>
      </c>
      <c r="B89" t="s">
        <v>68</v>
      </c>
    </row>
    <row r="90" ht="12.75">
      <c r="B90" s="2" t="s">
        <v>1</v>
      </c>
    </row>
    <row r="91" ht="12.75">
      <c r="B91" s="2" t="s">
        <v>2</v>
      </c>
    </row>
    <row r="92" ht="12.75">
      <c r="B92" s="2" t="s">
        <v>3</v>
      </c>
    </row>
    <row r="93" spans="1:9" ht="12.75">
      <c r="A93" s="3">
        <v>1.3</v>
      </c>
      <c r="B93" t="s">
        <v>10</v>
      </c>
      <c r="F93" s="7">
        <f>SUM(F94:F96)</f>
        <v>934.588</v>
      </c>
      <c r="G93" s="6">
        <f>H93/F93</f>
        <v>0</v>
      </c>
      <c r="H93" s="7">
        <f>SUM(H94:H96)</f>
        <v>0</v>
      </c>
      <c r="I93" s="7">
        <f>SUM(I94:I96)</f>
        <v>934.588</v>
      </c>
    </row>
    <row r="94" spans="2:9" ht="12.75">
      <c r="B94" s="2" t="s">
        <v>1</v>
      </c>
      <c r="F94" s="7">
        <f>F98+F102</f>
        <v>174.016</v>
      </c>
      <c r="G94" s="6">
        <f>H94/F94</f>
        <v>0</v>
      </c>
      <c r="H94" s="7">
        <f>H98+H102</f>
        <v>0</v>
      </c>
      <c r="I94" s="7">
        <f>I98+I102</f>
        <v>174.016</v>
      </c>
    </row>
    <row r="95" spans="2:9" ht="12.75">
      <c r="B95" s="2" t="s">
        <v>2</v>
      </c>
      <c r="F95" s="7">
        <f aca="true" t="shared" si="0" ref="F95:H96">F99+F103</f>
        <v>338.032</v>
      </c>
      <c r="G95" s="6">
        <f>H95/F95</f>
        <v>0</v>
      </c>
      <c r="H95" s="7">
        <f t="shared" si="0"/>
        <v>0</v>
      </c>
      <c r="I95" s="7">
        <f>I99+I103</f>
        <v>338.032</v>
      </c>
    </row>
    <row r="96" spans="2:9" ht="12.75">
      <c r="B96" s="2" t="s">
        <v>3</v>
      </c>
      <c r="F96" s="7">
        <f t="shared" si="0"/>
        <v>422.53999999999996</v>
      </c>
      <c r="G96" s="6">
        <f>H96/F96</f>
        <v>0</v>
      </c>
      <c r="H96" s="7">
        <f t="shared" si="0"/>
        <v>0</v>
      </c>
      <c r="I96" s="7">
        <f>I100+I104</f>
        <v>422.53999999999996</v>
      </c>
    </row>
    <row r="97" spans="1:9" ht="12.75">
      <c r="A97" t="s">
        <v>69</v>
      </c>
      <c r="B97" t="s">
        <v>58</v>
      </c>
      <c r="F97" s="7">
        <f>SUM(F98:F100)</f>
        <v>902.088</v>
      </c>
      <c r="G97" s="6">
        <f>H97/F97</f>
        <v>0</v>
      </c>
      <c r="H97" s="7">
        <f>SUM(H98:H100)</f>
        <v>0</v>
      </c>
      <c r="I97" s="7">
        <f>SUM(I98:I100)</f>
        <v>902.088</v>
      </c>
    </row>
    <row r="98" spans="2:10" ht="12.75">
      <c r="B98" s="2" t="s">
        <v>1</v>
      </c>
      <c r="C98" s="1">
        <v>1</v>
      </c>
      <c r="D98" s="1" t="s">
        <v>83</v>
      </c>
      <c r="E98" s="7">
        <f>12*6*2.278</f>
        <v>164.016</v>
      </c>
      <c r="F98" s="7">
        <f>C98*E98</f>
        <v>164.016</v>
      </c>
      <c r="G98" s="6">
        <v>0</v>
      </c>
      <c r="H98">
        <f>F98*G98</f>
        <v>0</v>
      </c>
      <c r="I98" s="7">
        <f>F98+H98</f>
        <v>164.016</v>
      </c>
      <c r="J98" s="5" t="s">
        <v>81</v>
      </c>
    </row>
    <row r="99" spans="2:10" ht="12.75">
      <c r="B99" s="2" t="s">
        <v>2</v>
      </c>
      <c r="C99" s="1">
        <v>2</v>
      </c>
      <c r="D99" s="1" t="s">
        <v>83</v>
      </c>
      <c r="E99" s="7">
        <f>12*6*2.278</f>
        <v>164.016</v>
      </c>
      <c r="F99" s="7">
        <f>C99*E99</f>
        <v>328.032</v>
      </c>
      <c r="G99" s="6">
        <v>0</v>
      </c>
      <c r="H99">
        <f>F99*G99</f>
        <v>0</v>
      </c>
      <c r="I99" s="7">
        <f>F99+H99</f>
        <v>328.032</v>
      </c>
      <c r="J99" t="s">
        <v>86</v>
      </c>
    </row>
    <row r="100" spans="2:10" ht="12.75">
      <c r="B100" s="2" t="s">
        <v>3</v>
      </c>
      <c r="C100" s="1">
        <v>2.5</v>
      </c>
      <c r="D100" s="1" t="s">
        <v>83</v>
      </c>
      <c r="E100" s="7">
        <f>12*6*2.278</f>
        <v>164.016</v>
      </c>
      <c r="F100" s="7">
        <f>C100*E100</f>
        <v>410.03999999999996</v>
      </c>
      <c r="G100" s="6">
        <v>0</v>
      </c>
      <c r="H100">
        <f>F100*G100</f>
        <v>0</v>
      </c>
      <c r="I100" s="7">
        <f>F100+H100</f>
        <v>410.03999999999996</v>
      </c>
      <c r="J100" t="s">
        <v>87</v>
      </c>
    </row>
    <row r="101" spans="1:9" ht="12.75">
      <c r="A101" t="s">
        <v>70</v>
      </c>
      <c r="B101" t="s">
        <v>71</v>
      </c>
      <c r="F101" s="7">
        <f>SUM(F102:F104)</f>
        <v>32.5</v>
      </c>
      <c r="G101" s="6">
        <f>H101/F101</f>
        <v>0</v>
      </c>
      <c r="H101" s="7">
        <f>SUM(H102:H104)</f>
        <v>0</v>
      </c>
      <c r="I101" s="7">
        <f>SUM(I102:I104)</f>
        <v>32.5</v>
      </c>
    </row>
    <row r="102" spans="2:10" ht="12.75">
      <c r="B102" s="2" t="s">
        <v>1</v>
      </c>
      <c r="C102">
        <v>2</v>
      </c>
      <c r="D102" t="s">
        <v>88</v>
      </c>
      <c r="E102">
        <v>5</v>
      </c>
      <c r="F102" s="7">
        <f>C102*E102</f>
        <v>10</v>
      </c>
      <c r="G102" s="6">
        <v>0</v>
      </c>
      <c r="H102">
        <f>F102*G102</f>
        <v>0</v>
      </c>
      <c r="I102" s="7">
        <f>F102+H102</f>
        <v>10</v>
      </c>
      <c r="J102" t="s">
        <v>89</v>
      </c>
    </row>
    <row r="103" spans="2:10" ht="12.75">
      <c r="B103" s="2" t="s">
        <v>2</v>
      </c>
      <c r="C103">
        <v>2</v>
      </c>
      <c r="D103" t="s">
        <v>88</v>
      </c>
      <c r="E103">
        <v>5</v>
      </c>
      <c r="F103" s="7">
        <f>C103*E103</f>
        <v>10</v>
      </c>
      <c r="G103" s="6">
        <v>0</v>
      </c>
      <c r="H103">
        <f>F103*G103</f>
        <v>0</v>
      </c>
      <c r="I103" s="7">
        <f>F103+H103</f>
        <v>10</v>
      </c>
      <c r="J103" t="s">
        <v>90</v>
      </c>
    </row>
    <row r="104" spans="2:10" ht="12.75">
      <c r="B104" s="2" t="s">
        <v>3</v>
      </c>
      <c r="C104">
        <v>2.5</v>
      </c>
      <c r="D104" t="s">
        <v>88</v>
      </c>
      <c r="E104">
        <v>5</v>
      </c>
      <c r="F104" s="7">
        <f>C104*E104</f>
        <v>12.5</v>
      </c>
      <c r="G104" s="6">
        <v>0</v>
      </c>
      <c r="H104">
        <f>F104*G104</f>
        <v>0</v>
      </c>
      <c r="I104" s="7">
        <f>F104+H104</f>
        <v>12.5</v>
      </c>
      <c r="J104" t="s">
        <v>91</v>
      </c>
    </row>
    <row r="105" spans="1:2" ht="12.75">
      <c r="A105" s="3">
        <v>1.4</v>
      </c>
      <c r="B105" t="s">
        <v>72</v>
      </c>
    </row>
    <row r="106" ht="12.75">
      <c r="B106" s="2" t="s">
        <v>1</v>
      </c>
    </row>
    <row r="107" ht="12.75">
      <c r="B107" s="2" t="s">
        <v>2</v>
      </c>
    </row>
    <row r="108" ht="12.75">
      <c r="B108" s="2" t="s">
        <v>3</v>
      </c>
    </row>
    <row r="109" spans="1:2" ht="12.75">
      <c r="A109" t="s">
        <v>73</v>
      </c>
      <c r="B109" t="s">
        <v>58</v>
      </c>
    </row>
    <row r="110" ht="12.75">
      <c r="B110" s="2" t="s">
        <v>1</v>
      </c>
    </row>
    <row r="111" ht="12.75">
      <c r="B111" s="2" t="s">
        <v>2</v>
      </c>
    </row>
    <row r="112" ht="12.75">
      <c r="B112" s="2" t="s">
        <v>3</v>
      </c>
    </row>
    <row r="113" spans="1:2" ht="12.75">
      <c r="A113" t="s">
        <v>74</v>
      </c>
      <c r="B113" t="s">
        <v>71</v>
      </c>
    </row>
    <row r="114" ht="12.75">
      <c r="B114" s="2" t="s">
        <v>1</v>
      </c>
    </row>
    <row r="115" ht="12.75">
      <c r="B115" s="2" t="s">
        <v>2</v>
      </c>
    </row>
    <row r="116" ht="12.75">
      <c r="B116" s="2" t="s">
        <v>3</v>
      </c>
    </row>
  </sheetData>
  <mergeCells count="1">
    <mergeCell ref="J2:K2"/>
  </mergeCells>
  <printOptions gridLines="1"/>
  <pageMargins left="0.75" right="0.75" top="1" bottom="1" header="0.5" footer="0.5"/>
  <pageSetup fitToHeight="4" fitToWidth="1" horizontalDpi="600" verticalDpi="600" orientation="landscape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 topLeftCell="A1">
      <selection activeCell="F9" sqref="F9"/>
    </sheetView>
  </sheetViews>
  <sheetFormatPr defaultColWidth="9.140625" defaultRowHeight="12.75"/>
  <cols>
    <col min="1" max="1" width="19.28125" style="0" bestFit="1" customWidth="1"/>
    <col min="2" max="8" width="7.7109375" style="0" customWidth="1"/>
    <col min="9" max="9" width="9.57421875" style="0" bestFit="1" customWidth="1"/>
  </cols>
  <sheetData>
    <row r="1" spans="1:10" ht="12.75">
      <c r="A1" s="1"/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92</v>
      </c>
      <c r="J1" s="1" t="s">
        <v>106</v>
      </c>
    </row>
    <row r="2" spans="1:9" ht="12.75">
      <c r="A2" s="1" t="s">
        <v>97</v>
      </c>
      <c r="B2">
        <v>1.3</v>
      </c>
      <c r="C2">
        <v>1.3</v>
      </c>
      <c r="D2">
        <v>1.3</v>
      </c>
      <c r="E2">
        <v>2.5</v>
      </c>
      <c r="F2">
        <v>4.5</v>
      </c>
      <c r="G2">
        <v>5.5</v>
      </c>
      <c r="H2">
        <v>8.5</v>
      </c>
      <c r="I2">
        <v>9</v>
      </c>
    </row>
    <row r="3" spans="1:9" ht="12.75">
      <c r="A3" s="1" t="s">
        <v>100</v>
      </c>
      <c r="B3" s="7">
        <f>Op</f>
        <v>164.016</v>
      </c>
      <c r="C3" s="7">
        <f aca="true" t="shared" si="0" ref="C3:I3">Op</f>
        <v>164.016</v>
      </c>
      <c r="D3" s="7">
        <f t="shared" si="0"/>
        <v>164.016</v>
      </c>
      <c r="E3" s="7">
        <f t="shared" si="0"/>
        <v>164.016</v>
      </c>
      <c r="F3" s="7">
        <f t="shared" si="0"/>
        <v>164.016</v>
      </c>
      <c r="G3" s="7">
        <f t="shared" si="0"/>
        <v>164.016</v>
      </c>
      <c r="H3" s="7">
        <f t="shared" si="0"/>
        <v>164.016</v>
      </c>
      <c r="I3" s="7">
        <f t="shared" si="0"/>
        <v>164.016</v>
      </c>
    </row>
    <row r="4" spans="1:10" ht="12.75">
      <c r="A4" s="1" t="s">
        <v>96</v>
      </c>
      <c r="B4" s="7">
        <f>B2*B3</f>
        <v>213.2208</v>
      </c>
      <c r="C4" s="7">
        <f aca="true" t="shared" si="1" ref="C4:I4">C2*C3</f>
        <v>213.2208</v>
      </c>
      <c r="D4" s="7">
        <f t="shared" si="1"/>
        <v>213.2208</v>
      </c>
      <c r="E4" s="7">
        <f t="shared" si="1"/>
        <v>410.03999999999996</v>
      </c>
      <c r="F4" s="7">
        <f t="shared" si="1"/>
        <v>738.072</v>
      </c>
      <c r="G4" s="7">
        <f t="shared" si="1"/>
        <v>902.088</v>
      </c>
      <c r="H4" s="7">
        <f t="shared" si="1"/>
        <v>1394.136</v>
      </c>
      <c r="I4" s="7">
        <f t="shared" si="1"/>
        <v>1476.144</v>
      </c>
      <c r="J4" s="7">
        <f>SUM(B4:H4)</f>
        <v>4083.9984</v>
      </c>
    </row>
    <row r="5" spans="1:9" ht="12.75">
      <c r="A5" s="1" t="s">
        <v>98</v>
      </c>
      <c r="B5">
        <v>1</v>
      </c>
      <c r="C5">
        <v>2</v>
      </c>
      <c r="D5">
        <v>2.5</v>
      </c>
      <c r="E5">
        <v>3</v>
      </c>
      <c r="F5">
        <v>3</v>
      </c>
      <c r="G5">
        <v>4</v>
      </c>
      <c r="H5">
        <v>4</v>
      </c>
      <c r="I5">
        <v>5</v>
      </c>
    </row>
    <row r="6" spans="1:9" ht="12.75">
      <c r="A6" s="1" t="s">
        <v>100</v>
      </c>
      <c r="B6" s="7">
        <f>Su</f>
        <v>164.016</v>
      </c>
      <c r="C6" s="7">
        <f aca="true" t="shared" si="2" ref="C6:I6">Su</f>
        <v>164.016</v>
      </c>
      <c r="D6" s="7">
        <f t="shared" si="2"/>
        <v>164.016</v>
      </c>
      <c r="E6" s="7">
        <f t="shared" si="2"/>
        <v>164.016</v>
      </c>
      <c r="F6" s="7">
        <f t="shared" si="2"/>
        <v>164.016</v>
      </c>
      <c r="G6" s="7">
        <f t="shared" si="2"/>
        <v>164.016</v>
      </c>
      <c r="H6" s="7">
        <f t="shared" si="2"/>
        <v>164.016</v>
      </c>
      <c r="I6" s="7">
        <f t="shared" si="2"/>
        <v>164.016</v>
      </c>
    </row>
    <row r="7" spans="1:10" ht="12.75">
      <c r="A7" s="1" t="s">
        <v>96</v>
      </c>
      <c r="B7" s="7">
        <f>B5*B6</f>
        <v>164.016</v>
      </c>
      <c r="C7" s="7">
        <f aca="true" t="shared" si="3" ref="C7:I7">C5*C6</f>
        <v>328.032</v>
      </c>
      <c r="D7" s="7">
        <f t="shared" si="3"/>
        <v>410.03999999999996</v>
      </c>
      <c r="E7" s="7">
        <f t="shared" si="3"/>
        <v>492.048</v>
      </c>
      <c r="F7" s="7">
        <f t="shared" si="3"/>
        <v>492.048</v>
      </c>
      <c r="G7" s="7">
        <f t="shared" si="3"/>
        <v>656.064</v>
      </c>
      <c r="H7" s="7">
        <f t="shared" si="3"/>
        <v>656.064</v>
      </c>
      <c r="I7" s="7">
        <f t="shared" si="3"/>
        <v>820.0799999999999</v>
      </c>
      <c r="J7" s="7">
        <f>SUM(B7:H7)</f>
        <v>3198.312</v>
      </c>
    </row>
    <row r="8" spans="1:10" ht="12.75">
      <c r="A8" s="1" t="s">
        <v>99</v>
      </c>
      <c r="B8">
        <f>1.5+2</f>
        <v>3.5</v>
      </c>
      <c r="C8">
        <v>6</v>
      </c>
      <c r="D8">
        <f>6+4</f>
        <v>10</v>
      </c>
      <c r="E8">
        <v>13</v>
      </c>
      <c r="F8">
        <v>15</v>
      </c>
      <c r="G8">
        <v>16</v>
      </c>
      <c r="H8">
        <f>8+8</f>
        <v>16</v>
      </c>
      <c r="I8">
        <v>10</v>
      </c>
      <c r="J8" s="7">
        <f>SUM(B8:H8)</f>
        <v>79.5</v>
      </c>
    </row>
    <row r="9" spans="1:9" ht="12.75">
      <c r="A9" s="1" t="s">
        <v>100</v>
      </c>
      <c r="B9" s="7">
        <f>So</f>
        <v>191.352</v>
      </c>
      <c r="C9" s="7">
        <f aca="true" t="shared" si="4" ref="C9:I9">So</f>
        <v>191.352</v>
      </c>
      <c r="D9" s="7">
        <f t="shared" si="4"/>
        <v>191.352</v>
      </c>
      <c r="E9" s="7">
        <f t="shared" si="4"/>
        <v>191.352</v>
      </c>
      <c r="F9" s="7">
        <f t="shared" si="4"/>
        <v>191.352</v>
      </c>
      <c r="G9" s="7">
        <f t="shared" si="4"/>
        <v>191.352</v>
      </c>
      <c r="H9" s="7">
        <f t="shared" si="4"/>
        <v>191.352</v>
      </c>
      <c r="I9" s="7">
        <f t="shared" si="4"/>
        <v>191.352</v>
      </c>
    </row>
    <row r="10" spans="1:10" ht="12.75">
      <c r="A10" s="1" t="s">
        <v>96</v>
      </c>
      <c r="B10" s="7">
        <f>B8*B9</f>
        <v>669.732</v>
      </c>
      <c r="C10" s="7">
        <f aca="true" t="shared" si="5" ref="C10:I10">C8*C9</f>
        <v>1148.112</v>
      </c>
      <c r="D10" s="7">
        <f t="shared" si="5"/>
        <v>1913.52</v>
      </c>
      <c r="E10" s="7">
        <f t="shared" si="5"/>
        <v>2487.576</v>
      </c>
      <c r="F10" s="7">
        <f t="shared" si="5"/>
        <v>2870.28</v>
      </c>
      <c r="G10" s="7">
        <f t="shared" si="5"/>
        <v>3061.632</v>
      </c>
      <c r="H10" s="7">
        <f t="shared" si="5"/>
        <v>3061.632</v>
      </c>
      <c r="I10" s="7">
        <f t="shared" si="5"/>
        <v>1913.52</v>
      </c>
      <c r="J10" s="7">
        <f>SUM(B10:H10)</f>
        <v>15212.484</v>
      </c>
    </row>
    <row r="12" spans="1:10" ht="12.75">
      <c r="A12" s="1" t="s">
        <v>136</v>
      </c>
      <c r="B12" s="7">
        <f>B4+B7+B10</f>
        <v>1046.9688</v>
      </c>
      <c r="C12" s="7">
        <f aca="true" t="shared" si="6" ref="C12:I12">C4+C7+C10</f>
        <v>1689.3648</v>
      </c>
      <c r="D12" s="7">
        <f t="shared" si="6"/>
        <v>2536.7808</v>
      </c>
      <c r="E12" s="7">
        <f t="shared" si="6"/>
        <v>3389.6639999999998</v>
      </c>
      <c r="F12" s="7">
        <f t="shared" si="6"/>
        <v>4100.4</v>
      </c>
      <c r="G12" s="7">
        <f t="shared" si="6"/>
        <v>4619.784</v>
      </c>
      <c r="H12" s="7">
        <f t="shared" si="6"/>
        <v>5111.832</v>
      </c>
      <c r="I12" s="7">
        <f t="shared" si="6"/>
        <v>4209.744000000001</v>
      </c>
      <c r="J12" s="7">
        <f>SUM(B12:H12)</f>
        <v>22494.7944</v>
      </c>
    </row>
    <row r="14" spans="1:3" ht="12.75">
      <c r="A14" t="s">
        <v>103</v>
      </c>
      <c r="B14">
        <f>12*6*2.278</f>
        <v>164.016</v>
      </c>
      <c r="C14" t="s">
        <v>127</v>
      </c>
    </row>
    <row r="15" spans="1:3" ht="12.75">
      <c r="A15" t="s">
        <v>104</v>
      </c>
      <c r="B15">
        <f>12*6*2.278</f>
        <v>164.016</v>
      </c>
      <c r="C15" t="s">
        <v>128</v>
      </c>
    </row>
    <row r="16" spans="1:3" ht="12.75">
      <c r="A16" t="s">
        <v>105</v>
      </c>
      <c r="B16">
        <f>12*7*2.278</f>
        <v>191.352</v>
      </c>
      <c r="C16" t="s">
        <v>129</v>
      </c>
    </row>
    <row r="18" ht="12.75">
      <c r="A18" t="s">
        <v>132</v>
      </c>
    </row>
  </sheetData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C4" sqref="C4:I4"/>
    </sheetView>
  </sheetViews>
  <sheetFormatPr defaultColWidth="9.140625" defaultRowHeight="12.75"/>
  <cols>
    <col min="1" max="1" width="26.57421875" style="0" bestFit="1" customWidth="1"/>
    <col min="2" max="8" width="5.421875" style="0" bestFit="1" customWidth="1"/>
    <col min="9" max="9" width="9.00390625" style="0" bestFit="1" customWidth="1"/>
    <col min="10" max="10" width="11.28125" style="0" bestFit="1" customWidth="1"/>
  </cols>
  <sheetData>
    <row r="1" spans="1:10" ht="12.75">
      <c r="A1" s="1" t="s">
        <v>134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92</v>
      </c>
      <c r="J1" t="s">
        <v>108</v>
      </c>
    </row>
    <row r="2" spans="1:10" ht="12.75">
      <c r="A2" t="s">
        <v>102</v>
      </c>
      <c r="B2" s="7">
        <f>'Hardware costs'!B11*0.5</f>
        <v>5</v>
      </c>
      <c r="C2" s="7">
        <f>'Hardware costs'!C11*0.5</f>
        <v>4.63</v>
      </c>
      <c r="D2" s="7">
        <f>'Hardware costs'!D11*0.5</f>
        <v>2.94</v>
      </c>
      <c r="E2" s="7">
        <f>'Hardware costs'!E11*0.5</f>
        <v>19.75</v>
      </c>
      <c r="F2" s="7">
        <f>'Hardware costs'!F11*0.5</f>
        <v>223.9</v>
      </c>
      <c r="G2" s="7">
        <f>'Hardware costs'!G11*0.5</f>
        <v>83.5</v>
      </c>
      <c r="H2" s="7">
        <f>'Hardware costs'!H11*0.5</f>
        <v>372.5</v>
      </c>
      <c r="I2" s="7">
        <f>'Hardware costs'!I11*0.5</f>
        <v>98.75</v>
      </c>
      <c r="J2" s="7">
        <f>SUM(B2:H2)</f>
        <v>712.22</v>
      </c>
    </row>
    <row r="3" spans="1:10" ht="12.75">
      <c r="A3" t="s">
        <v>130</v>
      </c>
      <c r="B3">
        <v>20</v>
      </c>
      <c r="C3">
        <v>20</v>
      </c>
      <c r="D3">
        <v>20</v>
      </c>
      <c r="E3">
        <v>50</v>
      </c>
      <c r="F3">
        <v>50</v>
      </c>
      <c r="G3">
        <v>50</v>
      </c>
      <c r="H3">
        <v>100</v>
      </c>
      <c r="I3">
        <v>100</v>
      </c>
      <c r="J3" s="7">
        <f>SUM(B3:H3)</f>
        <v>310</v>
      </c>
    </row>
    <row r="4" spans="1:10" ht="12.75">
      <c r="A4" t="s">
        <v>135</v>
      </c>
      <c r="B4">
        <v>0</v>
      </c>
      <c r="C4">
        <v>25</v>
      </c>
      <c r="D4">
        <v>25</v>
      </c>
      <c r="E4">
        <v>25</v>
      </c>
      <c r="F4">
        <v>25</v>
      </c>
      <c r="G4">
        <v>25</v>
      </c>
      <c r="H4">
        <v>25</v>
      </c>
      <c r="I4">
        <v>25</v>
      </c>
      <c r="J4" s="7">
        <f>SUM(B4:H4)</f>
        <v>150</v>
      </c>
    </row>
    <row r="5" spans="1:10" ht="12.75">
      <c r="A5" t="s">
        <v>136</v>
      </c>
      <c r="B5" s="7">
        <f>SUM(B2:B4)</f>
        <v>25</v>
      </c>
      <c r="C5" s="7">
        <f aca="true" t="shared" si="0" ref="C5:J5">SUM(C2:C4)</f>
        <v>49.629999999999995</v>
      </c>
      <c r="D5" s="7">
        <f t="shared" si="0"/>
        <v>47.94</v>
      </c>
      <c r="E5" s="7">
        <f t="shared" si="0"/>
        <v>94.75</v>
      </c>
      <c r="F5" s="7">
        <f t="shared" si="0"/>
        <v>298.9</v>
      </c>
      <c r="G5" s="7">
        <f t="shared" si="0"/>
        <v>158.5</v>
      </c>
      <c r="H5" s="7">
        <f t="shared" si="0"/>
        <v>497.5</v>
      </c>
      <c r="I5" s="7">
        <f t="shared" si="0"/>
        <v>223.75</v>
      </c>
      <c r="J5" s="7">
        <f t="shared" si="0"/>
        <v>1172.22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workbookViewId="0" topLeftCell="A1">
      <selection activeCell="A12" sqref="A12"/>
    </sheetView>
  </sheetViews>
  <sheetFormatPr defaultColWidth="9.140625" defaultRowHeight="12.75"/>
  <cols>
    <col min="1" max="1" width="20.8515625" style="0" bestFit="1" customWidth="1"/>
    <col min="2" max="8" width="7.7109375" style="0" customWidth="1"/>
  </cols>
  <sheetData>
    <row r="1" spans="1:10" ht="12.75">
      <c r="A1" s="1" t="s">
        <v>107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t="s">
        <v>92</v>
      </c>
      <c r="J1" s="1" t="s">
        <v>106</v>
      </c>
    </row>
    <row r="2" spans="1:9" ht="12.75">
      <c r="A2" t="s">
        <v>93</v>
      </c>
      <c r="B2">
        <v>0</v>
      </c>
      <c r="C2">
        <v>40</v>
      </c>
      <c r="D2">
        <v>40</v>
      </c>
      <c r="E2">
        <v>500</v>
      </c>
      <c r="F2">
        <v>5000</v>
      </c>
      <c r="G2">
        <v>5000</v>
      </c>
      <c r="H2">
        <v>40000</v>
      </c>
      <c r="I2">
        <v>12500</v>
      </c>
    </row>
    <row r="3" spans="1:9" ht="12.75">
      <c r="A3" s="1" t="s">
        <v>94</v>
      </c>
      <c r="B3">
        <v>0.12</v>
      </c>
      <c r="C3">
        <v>0.074</v>
      </c>
      <c r="D3">
        <v>0.047</v>
      </c>
      <c r="E3">
        <v>0.029</v>
      </c>
      <c r="F3">
        <v>0.019</v>
      </c>
      <c r="G3">
        <v>0.012</v>
      </c>
      <c r="H3">
        <v>0.007</v>
      </c>
      <c r="I3">
        <v>0.0038</v>
      </c>
    </row>
    <row r="4" spans="1:10" ht="12.75">
      <c r="A4" s="1" t="s">
        <v>96</v>
      </c>
      <c r="B4">
        <f aca="true" t="shared" si="0" ref="B4:I4">B2*B3</f>
        <v>0</v>
      </c>
      <c r="C4">
        <f t="shared" si="0"/>
        <v>2.96</v>
      </c>
      <c r="D4">
        <f t="shared" si="0"/>
        <v>1.88</v>
      </c>
      <c r="E4">
        <f t="shared" si="0"/>
        <v>14.5</v>
      </c>
      <c r="F4">
        <f t="shared" si="0"/>
        <v>95</v>
      </c>
      <c r="G4">
        <f t="shared" si="0"/>
        <v>60</v>
      </c>
      <c r="H4">
        <f t="shared" si="0"/>
        <v>280</v>
      </c>
      <c r="I4">
        <f t="shared" si="0"/>
        <v>47.5</v>
      </c>
      <c r="J4" s="7">
        <f>SUM(B4:H4)</f>
        <v>454.34000000000003</v>
      </c>
    </row>
    <row r="5" spans="1:9" ht="12.75">
      <c r="A5" t="s">
        <v>13</v>
      </c>
      <c r="B5">
        <v>100</v>
      </c>
      <c r="C5">
        <v>100</v>
      </c>
      <c r="D5">
        <v>100</v>
      </c>
      <c r="E5">
        <v>1000</v>
      </c>
      <c r="F5">
        <v>1300</v>
      </c>
      <c r="G5">
        <v>2500</v>
      </c>
      <c r="H5">
        <v>22500</v>
      </c>
      <c r="I5">
        <v>5000</v>
      </c>
    </row>
    <row r="6" spans="1:9" ht="12.75">
      <c r="A6" s="1" t="s">
        <v>95</v>
      </c>
      <c r="B6">
        <f>2*0.05</f>
        <v>0.1</v>
      </c>
      <c r="C6">
        <f>2*0.0315</f>
        <v>0.063</v>
      </c>
      <c r="D6">
        <f>2*0.02</f>
        <v>0.04</v>
      </c>
      <c r="E6">
        <f>2*0.0125</f>
        <v>0.025</v>
      </c>
      <c r="F6">
        <f>2*0.008</f>
        <v>0.016</v>
      </c>
      <c r="G6">
        <f>2*0.005</f>
        <v>0.01</v>
      </c>
      <c r="H6">
        <f>2*0.003</f>
        <v>0.006</v>
      </c>
      <c r="I6">
        <f>2*0.002</f>
        <v>0.004</v>
      </c>
    </row>
    <row r="7" spans="1:10" ht="12.75">
      <c r="A7" s="1" t="s">
        <v>96</v>
      </c>
      <c r="B7">
        <f aca="true" t="shared" si="1" ref="B7:I7">B5*B6</f>
        <v>10</v>
      </c>
      <c r="C7">
        <f t="shared" si="1"/>
        <v>6.3</v>
      </c>
      <c r="D7">
        <f t="shared" si="1"/>
        <v>4</v>
      </c>
      <c r="E7">
        <f t="shared" si="1"/>
        <v>25</v>
      </c>
      <c r="F7">
        <f t="shared" si="1"/>
        <v>20.8</v>
      </c>
      <c r="G7">
        <f t="shared" si="1"/>
        <v>25</v>
      </c>
      <c r="H7">
        <f t="shared" si="1"/>
        <v>135</v>
      </c>
      <c r="I7">
        <f t="shared" si="1"/>
        <v>20</v>
      </c>
      <c r="J7" s="7">
        <f>SUM(B7:H7)</f>
        <v>226.1</v>
      </c>
    </row>
    <row r="8" spans="1:9" ht="12.75">
      <c r="A8" t="s">
        <v>14</v>
      </c>
      <c r="B8">
        <v>0</v>
      </c>
      <c r="C8">
        <v>0</v>
      </c>
      <c r="D8">
        <v>0</v>
      </c>
      <c r="E8">
        <v>0</v>
      </c>
      <c r="F8">
        <v>12.5</v>
      </c>
      <c r="G8">
        <v>25</v>
      </c>
      <c r="H8">
        <v>250</v>
      </c>
      <c r="I8">
        <v>100</v>
      </c>
    </row>
    <row r="9" spans="1:10" ht="12.75">
      <c r="A9" s="1" t="s">
        <v>96</v>
      </c>
      <c r="B9">
        <v>0</v>
      </c>
      <c r="C9">
        <v>0</v>
      </c>
      <c r="D9">
        <v>0</v>
      </c>
      <c r="E9">
        <v>0</v>
      </c>
      <c r="F9">
        <v>332</v>
      </c>
      <c r="G9">
        <v>82</v>
      </c>
      <c r="H9">
        <v>330</v>
      </c>
      <c r="I9">
        <v>130</v>
      </c>
      <c r="J9" s="7">
        <f>SUM(B9:H9)</f>
        <v>744</v>
      </c>
    </row>
    <row r="11" spans="1:10" ht="12.75">
      <c r="A11" s="1" t="s">
        <v>137</v>
      </c>
      <c r="B11" s="7">
        <f aca="true" t="shared" si="2" ref="B11:I11">B4+B7+B9</f>
        <v>10</v>
      </c>
      <c r="C11" s="7">
        <f t="shared" si="2"/>
        <v>9.26</v>
      </c>
      <c r="D11" s="7">
        <f t="shared" si="2"/>
        <v>5.88</v>
      </c>
      <c r="E11" s="7">
        <f t="shared" si="2"/>
        <v>39.5</v>
      </c>
      <c r="F11" s="7">
        <f t="shared" si="2"/>
        <v>447.8</v>
      </c>
      <c r="G11" s="7">
        <f t="shared" si="2"/>
        <v>167</v>
      </c>
      <c r="H11" s="7">
        <f t="shared" si="2"/>
        <v>745</v>
      </c>
      <c r="I11" s="7">
        <f t="shared" si="2"/>
        <v>197.5</v>
      </c>
      <c r="J11" s="7">
        <f>SUM(B11:H11)</f>
        <v>1424.44</v>
      </c>
    </row>
  </sheetData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">
      <selection activeCell="F3" sqref="F3"/>
    </sheetView>
  </sheetViews>
  <sheetFormatPr defaultColWidth="9.140625" defaultRowHeight="12.75"/>
  <cols>
    <col min="1" max="1" width="19.28125" style="0" bestFit="1" customWidth="1"/>
    <col min="2" max="8" width="7.7109375" style="0" customWidth="1"/>
    <col min="9" max="9" width="9.57421875" style="0" bestFit="1" customWidth="1"/>
  </cols>
  <sheetData>
    <row r="1" spans="1:10" ht="12.75">
      <c r="A1" s="1"/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92</v>
      </c>
      <c r="J1" s="1" t="s">
        <v>106</v>
      </c>
    </row>
    <row r="2" spans="1:9" ht="12.75">
      <c r="A2" s="1" t="s">
        <v>97</v>
      </c>
      <c r="B2">
        <v>0</v>
      </c>
      <c r="C2">
        <v>0</v>
      </c>
      <c r="D2">
        <v>0</v>
      </c>
      <c r="E2">
        <v>1.2</v>
      </c>
      <c r="F2">
        <v>3.2</v>
      </c>
      <c r="G2">
        <v>4.7</v>
      </c>
      <c r="H2">
        <v>8.2</v>
      </c>
      <c r="I2">
        <v>9.2</v>
      </c>
    </row>
    <row r="3" spans="1:9" ht="12.75">
      <c r="A3" s="1" t="s">
        <v>100</v>
      </c>
      <c r="B3" s="7">
        <f aca="true" t="shared" si="0" ref="B3:I3">Op</f>
        <v>164.016</v>
      </c>
      <c r="C3" s="7">
        <f t="shared" si="0"/>
        <v>164.016</v>
      </c>
      <c r="D3" s="7">
        <f t="shared" si="0"/>
        <v>164.016</v>
      </c>
      <c r="E3" s="7">
        <f t="shared" si="0"/>
        <v>164.016</v>
      </c>
      <c r="F3" s="7">
        <f t="shared" si="0"/>
        <v>164.016</v>
      </c>
      <c r="G3" s="7">
        <f t="shared" si="0"/>
        <v>164.016</v>
      </c>
      <c r="H3" s="7">
        <f t="shared" si="0"/>
        <v>164.016</v>
      </c>
      <c r="I3" s="7">
        <f t="shared" si="0"/>
        <v>164.016</v>
      </c>
    </row>
    <row r="4" spans="1:10" ht="12.75">
      <c r="A4" s="1" t="s">
        <v>96</v>
      </c>
      <c r="B4" s="7">
        <f aca="true" t="shared" si="1" ref="B4:I4">B2*B3</f>
        <v>0</v>
      </c>
      <c r="C4" s="7">
        <f t="shared" si="1"/>
        <v>0</v>
      </c>
      <c r="D4" s="7">
        <f t="shared" si="1"/>
        <v>0</v>
      </c>
      <c r="E4" s="7">
        <f t="shared" si="1"/>
        <v>196.8192</v>
      </c>
      <c r="F4" s="7">
        <f t="shared" si="1"/>
        <v>524.8512</v>
      </c>
      <c r="G4" s="7">
        <f t="shared" si="1"/>
        <v>770.8752</v>
      </c>
      <c r="H4" s="7">
        <f t="shared" si="1"/>
        <v>1344.9311999999998</v>
      </c>
      <c r="I4" s="7">
        <f t="shared" si="1"/>
        <v>1508.9471999999998</v>
      </c>
      <c r="J4" s="7">
        <f>SUM(B4:H4)</f>
        <v>2837.4767999999995</v>
      </c>
    </row>
    <row r="5" spans="1:9" ht="12.75">
      <c r="A5" s="1" t="s">
        <v>98</v>
      </c>
      <c r="B5">
        <v>1</v>
      </c>
      <c r="C5">
        <v>2</v>
      </c>
      <c r="D5">
        <v>2.5</v>
      </c>
      <c r="E5">
        <v>3</v>
      </c>
      <c r="F5">
        <v>3</v>
      </c>
      <c r="G5">
        <v>4</v>
      </c>
      <c r="H5">
        <v>4</v>
      </c>
      <c r="I5">
        <v>5</v>
      </c>
    </row>
    <row r="6" spans="1:9" ht="12.75">
      <c r="A6" s="1" t="s">
        <v>100</v>
      </c>
      <c r="B6" s="7">
        <f aca="true" t="shared" si="2" ref="B6:I6">Su</f>
        <v>164.016</v>
      </c>
      <c r="C6" s="7">
        <f t="shared" si="2"/>
        <v>164.016</v>
      </c>
      <c r="D6" s="7">
        <f t="shared" si="2"/>
        <v>164.016</v>
      </c>
      <c r="E6" s="7">
        <f t="shared" si="2"/>
        <v>164.016</v>
      </c>
      <c r="F6" s="7">
        <f t="shared" si="2"/>
        <v>164.016</v>
      </c>
      <c r="G6" s="7">
        <f t="shared" si="2"/>
        <v>164.016</v>
      </c>
      <c r="H6" s="7">
        <f t="shared" si="2"/>
        <v>164.016</v>
      </c>
      <c r="I6" s="7">
        <f t="shared" si="2"/>
        <v>164.016</v>
      </c>
    </row>
    <row r="7" spans="1:10" ht="12.75">
      <c r="A7" s="1" t="s">
        <v>96</v>
      </c>
      <c r="B7" s="7">
        <f aca="true" t="shared" si="3" ref="B7:I7">B5*B6</f>
        <v>164.016</v>
      </c>
      <c r="C7" s="7">
        <f t="shared" si="3"/>
        <v>328.032</v>
      </c>
      <c r="D7" s="7">
        <f t="shared" si="3"/>
        <v>410.03999999999996</v>
      </c>
      <c r="E7" s="7">
        <f t="shared" si="3"/>
        <v>492.048</v>
      </c>
      <c r="F7" s="7">
        <f t="shared" si="3"/>
        <v>492.048</v>
      </c>
      <c r="G7" s="7">
        <f t="shared" si="3"/>
        <v>656.064</v>
      </c>
      <c r="H7" s="7">
        <f t="shared" si="3"/>
        <v>656.064</v>
      </c>
      <c r="I7" s="7">
        <f t="shared" si="3"/>
        <v>820.0799999999999</v>
      </c>
      <c r="J7" s="7">
        <f>SUM(B7:H7)</f>
        <v>3198.312</v>
      </c>
    </row>
    <row r="8" spans="1:9" ht="12.75">
      <c r="A8" s="1" t="s">
        <v>99</v>
      </c>
      <c r="B8">
        <f>0.25+1.5</f>
        <v>1.75</v>
      </c>
      <c r="C8">
        <f>2+3</f>
        <v>5</v>
      </c>
      <c r="D8">
        <f>4.5+3</f>
        <v>7.5</v>
      </c>
      <c r="E8">
        <f>5+4</f>
        <v>9</v>
      </c>
      <c r="F8">
        <f>5+5</f>
        <v>10</v>
      </c>
      <c r="G8">
        <f>6+6</f>
        <v>12</v>
      </c>
      <c r="H8">
        <f>6+7</f>
        <v>13</v>
      </c>
      <c r="I8">
        <v>1</v>
      </c>
    </row>
    <row r="9" spans="1:9" ht="12.75">
      <c r="A9" s="1" t="s">
        <v>100</v>
      </c>
      <c r="B9" s="7">
        <f aca="true" t="shared" si="4" ref="B9:I9">So</f>
        <v>191.352</v>
      </c>
      <c r="C9" s="7">
        <f t="shared" si="4"/>
        <v>191.352</v>
      </c>
      <c r="D9" s="7">
        <f t="shared" si="4"/>
        <v>191.352</v>
      </c>
      <c r="E9" s="7">
        <f t="shared" si="4"/>
        <v>191.352</v>
      </c>
      <c r="F9" s="7">
        <f t="shared" si="4"/>
        <v>191.352</v>
      </c>
      <c r="G9" s="7">
        <f t="shared" si="4"/>
        <v>191.352</v>
      </c>
      <c r="H9" s="7">
        <f t="shared" si="4"/>
        <v>191.352</v>
      </c>
      <c r="I9" s="7">
        <f t="shared" si="4"/>
        <v>191.352</v>
      </c>
    </row>
    <row r="10" spans="1:10" ht="12.75">
      <c r="A10" s="1" t="s">
        <v>96</v>
      </c>
      <c r="B10" s="7">
        <f aca="true" t="shared" si="5" ref="B10:I10">B8*B9</f>
        <v>334.866</v>
      </c>
      <c r="C10" s="7">
        <f t="shared" si="5"/>
        <v>956.76</v>
      </c>
      <c r="D10" s="7">
        <f t="shared" si="5"/>
        <v>1435.14</v>
      </c>
      <c r="E10" s="7">
        <f t="shared" si="5"/>
        <v>1722.1680000000001</v>
      </c>
      <c r="F10" s="7">
        <f t="shared" si="5"/>
        <v>1913.52</v>
      </c>
      <c r="G10" s="7">
        <f t="shared" si="5"/>
        <v>2296.224</v>
      </c>
      <c r="H10" s="7">
        <f t="shared" si="5"/>
        <v>2487.576</v>
      </c>
      <c r="I10" s="7">
        <f t="shared" si="5"/>
        <v>191.352</v>
      </c>
      <c r="J10" s="7">
        <f>SUM(B10:H10)</f>
        <v>11146.254</v>
      </c>
    </row>
    <row r="12" spans="1:10" ht="12.75">
      <c r="A12" s="1" t="s">
        <v>101</v>
      </c>
      <c r="B12" s="7">
        <f aca="true" t="shared" si="6" ref="B12:I12">B4+B7+B10</f>
        <v>498.88199999999995</v>
      </c>
      <c r="C12" s="7">
        <f t="shared" si="6"/>
        <v>1284.792</v>
      </c>
      <c r="D12" s="7">
        <f t="shared" si="6"/>
        <v>1845.18</v>
      </c>
      <c r="E12" s="7">
        <f t="shared" si="6"/>
        <v>2411.0352000000003</v>
      </c>
      <c r="F12" s="7">
        <f t="shared" si="6"/>
        <v>2930.4192</v>
      </c>
      <c r="G12" s="7">
        <f t="shared" si="6"/>
        <v>3723.1632</v>
      </c>
      <c r="H12" s="7">
        <f t="shared" si="6"/>
        <v>4488.5712</v>
      </c>
      <c r="I12" s="7">
        <f t="shared" si="6"/>
        <v>2520.3791999999994</v>
      </c>
      <c r="J12" s="7">
        <f>SUM(B12:H12)</f>
        <v>17182.042800000003</v>
      </c>
    </row>
    <row r="14" spans="1:2" ht="12.75">
      <c r="A14" t="s">
        <v>103</v>
      </c>
      <c r="B14">
        <f>12*6*2.278</f>
        <v>164.016</v>
      </c>
    </row>
    <row r="15" spans="1:2" ht="12.75">
      <c r="A15" t="s">
        <v>104</v>
      </c>
      <c r="B15">
        <f>12*6*2.278</f>
        <v>164.016</v>
      </c>
    </row>
    <row r="16" spans="1:2" ht="12.75">
      <c r="A16" t="s">
        <v>105</v>
      </c>
      <c r="B16">
        <f>12*7*2.278</f>
        <v>191.352</v>
      </c>
    </row>
    <row r="18" ht="12.75">
      <c r="A18" t="s">
        <v>133</v>
      </c>
    </row>
  </sheetData>
  <printOptions gridLines="1"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Murdock Gilchriese</cp:lastModifiedBy>
  <cp:lastPrinted>1999-01-25T23:26:45Z</cp:lastPrinted>
  <dcterms:created xsi:type="dcterms:W3CDTF">1999-01-14T18:34:12Z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