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260" windowHeight="78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<sst xmlns="http://schemas.openxmlformats.org/spreadsheetml/2006/main" count="22" uniqueCount="22">
  <si>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Wfrs @ UCSC</t>
  </si>
  <si>
    <t>Wfrs Tested</t>
  </si>
  <si>
    <t>WafersReceived</t>
  </si>
  <si>
    <t>Wfrs Cut</t>
  </si>
  <si>
    <t>Good Die</t>
  </si>
  <si>
    <t>DieShppd</t>
  </si>
  <si>
    <t>At UCSC</t>
  </si>
  <si>
    <t>Assumptions:</t>
  </si>
  <si>
    <t>PRR</t>
  </si>
  <si>
    <t>Release Production</t>
  </si>
  <si>
    <t>Yield at Wafer Test</t>
  </si>
  <si>
    <t>Yield at Saw + Pack</t>
  </si>
  <si>
    <t>Number of days for first wafers</t>
  </si>
  <si>
    <t>Arrival of First Wafers</t>
  </si>
  <si>
    <t># of raw dice per wafer</t>
  </si>
  <si>
    <t>Total # of Modules in Exp</t>
  </si>
  <si>
    <t>US Modules in Exp</t>
  </si>
  <si>
    <t>US % of Total Modules</t>
  </si>
  <si>
    <t>Die to LBNL</t>
  </si>
  <si>
    <t>by CERN</t>
  </si>
  <si>
    <t>Date</t>
  </si>
  <si>
    <t>(1st of Month)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</si>
</sst>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12.421875" style="6" customWidth="1"/>
    <col min="2" max="2" width="15.421875" style="4" customWidth="1"/>
    <col min="3" max="3" width="13.57421875" style="4" customWidth="1"/>
    <col min="4" max="4" width="12.140625" style="4" customWidth="1"/>
    <col min="5" max="5" width="9.140625" style="4" customWidth="1"/>
    <col min="6" max="6" width="9.57421875" style="4" customWidth="1"/>
    <col min="7" max="7" width="9.8515625" style="0" customWidth="1"/>
  </cols>
  <sheetData>
    <row r="1" spans="1:7" ht="12.75">
      <c r="A1" s="7" t="s">
        <v>20</v>
      </c>
      <c r="B1" s="5" t="s">
        <v>2</v>
      </c>
      <c r="C1" s="8" t="s">
        <v>6</v>
      </c>
      <c r="D1" s="8"/>
      <c r="E1" s="8"/>
      <c r="F1" s="8"/>
      <c r="G1" s="8"/>
    </row>
    <row r="2" spans="1:9" s="1" customFormat="1" ht="12.75">
      <c r="A2" s="7" t="s">
        <v>21</v>
      </c>
      <c r="B2" s="5" t="s">
        <v>19</v>
      </c>
      <c r="C2" s="5" t="s">
        <v>0</v>
      </c>
      <c r="D2" s="5" t="s">
        <v>1</v>
      </c>
      <c r="E2" s="5" t="s">
        <v>3</v>
      </c>
      <c r="F2" s="5" t="s">
        <v>4</v>
      </c>
      <c r="G2" s="1" t="s">
        <v>5</v>
      </c>
      <c r="I2" s="1" t="s">
        <v>18</v>
      </c>
    </row>
    <row r="3" ht="12.75">
      <c r="G3" s="4"/>
    </row>
    <row r="4" spans="1:7" ht="12.75">
      <c r="A4" s="6">
        <v>37226</v>
      </c>
      <c r="B4" s="4">
        <v>120</v>
      </c>
      <c r="G4" s="4"/>
    </row>
    <row r="5" spans="1:7" ht="12.75">
      <c r="A5" s="6">
        <f>EOMONTH(A4-2,1)+1</f>
        <v>37257</v>
      </c>
      <c r="B5" s="4">
        <v>120</v>
      </c>
      <c r="C5" s="4">
        <f>B4/2</f>
        <v>60</v>
      </c>
      <c r="D5" s="4">
        <v>10</v>
      </c>
      <c r="G5" s="4"/>
    </row>
    <row r="6" spans="1:9" ht="12.75">
      <c r="A6" s="6">
        <f>EOMONTH(A5-2,1)+1</f>
        <v>37288</v>
      </c>
      <c r="B6" s="4">
        <v>320</v>
      </c>
      <c r="C6" s="4">
        <f aca="true" t="shared" si="0" ref="C6:C15">B5/2</f>
        <v>60</v>
      </c>
      <c r="D6" s="4">
        <f>D5+7*4.3</f>
        <v>40.099999999999994</v>
      </c>
      <c r="E6" s="4">
        <v>12</v>
      </c>
      <c r="F6" s="4">
        <f aca="true" t="shared" si="1" ref="F6:F18">E6*$D$30*$D$31*$D$32</f>
        <v>775.5264</v>
      </c>
      <c r="G6" s="4">
        <f>F6/2</f>
        <v>387.7632</v>
      </c>
      <c r="I6" s="4">
        <f>G6*$J$28*2</f>
        <v>119.51605479452054</v>
      </c>
    </row>
    <row r="7" spans="1:9" ht="12.75">
      <c r="A7" s="6">
        <f>EOMONTH(A6-2,1)+1</f>
        <v>37316</v>
      </c>
      <c r="B7" s="4">
        <v>320</v>
      </c>
      <c r="C7" s="4">
        <f t="shared" si="0"/>
        <v>160</v>
      </c>
      <c r="D7" s="4">
        <f>D6+7*4.3</f>
        <v>70.19999999999999</v>
      </c>
      <c r="E7" s="4">
        <f aca="true" t="shared" si="2" ref="E7:E18">D6</f>
        <v>40.099999999999994</v>
      </c>
      <c r="F7" s="4">
        <f t="shared" si="1"/>
        <v>2591.5507199999997</v>
      </c>
      <c r="G7" s="4">
        <f>(F7-F6)/2+(F6-G6)+G6</f>
        <v>1683.53856</v>
      </c>
      <c r="I7" s="4">
        <f>G7*$J$28*2</f>
        <v>518.8988712328767</v>
      </c>
    </row>
    <row r="8" spans="1:9" ht="12.75">
      <c r="A8" s="6">
        <f>EOMONTH(A7-2,1)+1</f>
        <v>37347</v>
      </c>
      <c r="B8" s="4">
        <v>520</v>
      </c>
      <c r="C8" s="4">
        <f t="shared" si="0"/>
        <v>160</v>
      </c>
      <c r="D8" s="4">
        <f>D7+10*4.3</f>
        <v>113.19999999999999</v>
      </c>
      <c r="E8" s="4">
        <f t="shared" si="2"/>
        <v>70.19999999999999</v>
      </c>
      <c r="F8" s="4">
        <f t="shared" si="1"/>
        <v>4536.829439999999</v>
      </c>
      <c r="G8" s="4">
        <f aca="true" t="shared" si="3" ref="G8:G19">(F8-F7)/2+(F7-G7)+G7</f>
        <v>3564.1900799999994</v>
      </c>
      <c r="I8" s="4">
        <f aca="true" t="shared" si="4" ref="I8:I19">G8*$J$28*2</f>
        <v>1098.5517369863012</v>
      </c>
    </row>
    <row r="9" spans="1:9" ht="12.75">
      <c r="A9" s="6">
        <f>EOMONTH(A8-2,1)+1</f>
        <v>37377</v>
      </c>
      <c r="B9" s="4">
        <v>520</v>
      </c>
      <c r="C9" s="4">
        <f t="shared" si="0"/>
        <v>260</v>
      </c>
      <c r="D9" s="4">
        <f aca="true" t="shared" si="5" ref="D9:D17">D8+10*4.3</f>
        <v>156.2</v>
      </c>
      <c r="E9" s="4">
        <f t="shared" si="2"/>
        <v>113.19999999999999</v>
      </c>
      <c r="F9" s="4">
        <f t="shared" si="1"/>
        <v>7315.799039999999</v>
      </c>
      <c r="G9" s="4">
        <f t="shared" si="3"/>
        <v>5926.314239999999</v>
      </c>
      <c r="I9" s="4">
        <f t="shared" si="4"/>
        <v>1826.6037041095888</v>
      </c>
    </row>
    <row r="10" spans="1:9" ht="12.75">
      <c r="A10" s="6">
        <f>EOMONTH(A9-2,1)+1</f>
        <v>37408</v>
      </c>
      <c r="B10" s="4">
        <v>720</v>
      </c>
      <c r="C10" s="4">
        <f t="shared" si="0"/>
        <v>260</v>
      </c>
      <c r="D10" s="4">
        <f t="shared" si="5"/>
        <v>199.2</v>
      </c>
      <c r="E10" s="4">
        <f t="shared" si="2"/>
        <v>156.2</v>
      </c>
      <c r="F10" s="4">
        <f t="shared" si="1"/>
        <v>10094.768639999998</v>
      </c>
      <c r="G10" s="4">
        <f t="shared" si="3"/>
        <v>8705.283839999998</v>
      </c>
      <c r="I10" s="4">
        <f t="shared" si="4"/>
        <v>2683.1354301369856</v>
      </c>
    </row>
    <row r="11" spans="1:9" ht="12.75">
      <c r="A11" s="6">
        <f>EOMONTH(A10-2,1)+1</f>
        <v>37438</v>
      </c>
      <c r="B11" s="4">
        <v>720</v>
      </c>
      <c r="C11" s="4">
        <f t="shared" si="0"/>
        <v>360</v>
      </c>
      <c r="D11" s="4">
        <f t="shared" si="5"/>
        <v>242.2</v>
      </c>
      <c r="E11" s="4">
        <f t="shared" si="2"/>
        <v>199.2</v>
      </c>
      <c r="F11" s="4">
        <f t="shared" si="1"/>
        <v>12873.73824</v>
      </c>
      <c r="G11" s="4">
        <f t="shared" si="3"/>
        <v>11484.25344</v>
      </c>
      <c r="I11" s="4">
        <f t="shared" si="4"/>
        <v>3539.667156164384</v>
      </c>
    </row>
    <row r="12" spans="1:9" ht="12.75">
      <c r="A12" s="6">
        <f>EOMONTH(A11-2,1)+1</f>
        <v>37469</v>
      </c>
      <c r="B12" s="4">
        <v>920</v>
      </c>
      <c r="C12" s="4">
        <f t="shared" si="0"/>
        <v>360</v>
      </c>
      <c r="D12" s="4">
        <f t="shared" si="5"/>
        <v>285.2</v>
      </c>
      <c r="E12" s="4">
        <f t="shared" si="2"/>
        <v>242.2</v>
      </c>
      <c r="F12" s="4">
        <f t="shared" si="1"/>
        <v>15652.70784</v>
      </c>
      <c r="G12" s="4">
        <f t="shared" si="3"/>
        <v>14263.22304</v>
      </c>
      <c r="I12" s="4">
        <f t="shared" si="4"/>
        <v>4396.198882191781</v>
      </c>
    </row>
    <row r="13" spans="1:9" ht="12.75">
      <c r="A13" s="6">
        <f>EOMONTH(A12-2,1)+1</f>
        <v>37500</v>
      </c>
      <c r="B13" s="4">
        <v>920</v>
      </c>
      <c r="C13" s="4">
        <f t="shared" si="0"/>
        <v>460</v>
      </c>
      <c r="D13" s="4">
        <f t="shared" si="5"/>
        <v>328.2</v>
      </c>
      <c r="E13" s="4">
        <f t="shared" si="2"/>
        <v>285.2</v>
      </c>
      <c r="F13" s="4">
        <f t="shared" si="1"/>
        <v>18431.67744</v>
      </c>
      <c r="G13" s="4">
        <f t="shared" si="3"/>
        <v>17042.19264</v>
      </c>
      <c r="I13" s="4">
        <f t="shared" si="4"/>
        <v>5252.730608219179</v>
      </c>
    </row>
    <row r="14" spans="1:9" ht="12.75">
      <c r="A14" s="6">
        <f>EOMONTH(A13-2,1)+1</f>
        <v>37530</v>
      </c>
      <c r="B14" s="4">
        <v>949</v>
      </c>
      <c r="C14" s="4">
        <f t="shared" si="0"/>
        <v>460</v>
      </c>
      <c r="D14" s="4">
        <f t="shared" si="5"/>
        <v>371.2</v>
      </c>
      <c r="E14" s="4">
        <f t="shared" si="2"/>
        <v>328.2</v>
      </c>
      <c r="F14" s="4">
        <f t="shared" si="1"/>
        <v>21210.64704</v>
      </c>
      <c r="G14" s="4">
        <f t="shared" si="3"/>
        <v>19821.162239999998</v>
      </c>
      <c r="I14" s="4">
        <f t="shared" si="4"/>
        <v>6109.262334246575</v>
      </c>
    </row>
    <row r="15" spans="1:9" ht="12.75">
      <c r="A15" s="6">
        <f>EOMONTH(A14-2,1)+1</f>
        <v>37561</v>
      </c>
      <c r="C15" s="4">
        <f t="shared" si="0"/>
        <v>474.5</v>
      </c>
      <c r="D15" s="4">
        <f t="shared" si="5"/>
        <v>414.2</v>
      </c>
      <c r="E15" s="4">
        <f t="shared" si="2"/>
        <v>371.2</v>
      </c>
      <c r="F15" s="4">
        <f t="shared" si="1"/>
        <v>23989.616639999997</v>
      </c>
      <c r="G15" s="4">
        <f t="shared" si="3"/>
        <v>22600.13184</v>
      </c>
      <c r="I15" s="4">
        <f t="shared" si="4"/>
        <v>6965.794060273973</v>
      </c>
    </row>
    <row r="16" spans="1:9" ht="12.75">
      <c r="A16" s="6">
        <f>EOMONTH(A15-2,1)+1</f>
        <v>37591</v>
      </c>
      <c r="D16" s="4">
        <f t="shared" si="5"/>
        <v>457.2</v>
      </c>
      <c r="E16" s="4">
        <f t="shared" si="2"/>
        <v>414.2</v>
      </c>
      <c r="F16" s="4">
        <f t="shared" si="1"/>
        <v>26768.586239999997</v>
      </c>
      <c r="G16" s="4">
        <f t="shared" si="3"/>
        <v>25379.10144</v>
      </c>
      <c r="I16" s="4">
        <f t="shared" si="4"/>
        <v>7822.32578630137</v>
      </c>
    </row>
    <row r="17" spans="1:9" ht="12.75">
      <c r="A17" s="6">
        <f>EOMONTH(A16-2,1)+1</f>
        <v>37622</v>
      </c>
      <c r="D17" s="4">
        <f>C15</f>
        <v>474.5</v>
      </c>
      <c r="E17" s="4">
        <f t="shared" si="2"/>
        <v>457.2</v>
      </c>
      <c r="F17" s="4">
        <f t="shared" si="1"/>
        <v>29547.55584</v>
      </c>
      <c r="G17" s="4">
        <f t="shared" si="3"/>
        <v>28158.07104</v>
      </c>
      <c r="I17" s="4">
        <f t="shared" si="4"/>
        <v>8678.857512328766</v>
      </c>
    </row>
    <row r="18" spans="1:9" ht="12.75">
      <c r="A18" s="6">
        <f>EOMONTH(A17-2,1)+1</f>
        <v>37653</v>
      </c>
      <c r="E18" s="4">
        <f t="shared" si="2"/>
        <v>474.5</v>
      </c>
      <c r="F18" s="4">
        <f t="shared" si="1"/>
        <v>30665.6064</v>
      </c>
      <c r="G18" s="4">
        <f t="shared" si="3"/>
        <v>30106.581120000003</v>
      </c>
      <c r="I18" s="4">
        <f t="shared" si="4"/>
        <v>9279.425687671233</v>
      </c>
    </row>
    <row r="19" spans="1:9" ht="12.75">
      <c r="A19" s="6">
        <f>EOMONTH(A18-2,1)+1</f>
        <v>37681</v>
      </c>
      <c r="G19" s="4">
        <f>(F18-G18)+G18</f>
        <v>30665.6064</v>
      </c>
      <c r="I19" s="4">
        <f t="shared" si="4"/>
        <v>9451.728000000001</v>
      </c>
    </row>
    <row r="20" spans="1:9" ht="12.75">
      <c r="A20" s="6">
        <f>EOMONTH(A19-2,1)+1</f>
        <v>37712</v>
      </c>
      <c r="G20" s="4"/>
      <c r="I20" s="4"/>
    </row>
    <row r="25" ht="12.75">
      <c r="B25" s="4" t="s">
        <v>7</v>
      </c>
    </row>
    <row r="26" spans="2:10" ht="12.75">
      <c r="B26" s="4" t="s">
        <v>8</v>
      </c>
      <c r="D26" s="2">
        <v>37076</v>
      </c>
      <c r="G26" t="s">
        <v>15</v>
      </c>
      <c r="J26">
        <f>2112+988*2</f>
        <v>4088</v>
      </c>
    </row>
    <row r="27" spans="2:10" ht="12.75">
      <c r="B27" s="4" t="s">
        <v>9</v>
      </c>
      <c r="D27" s="2">
        <f>D26+9</f>
        <v>37085</v>
      </c>
      <c r="G27" t="s">
        <v>16</v>
      </c>
      <c r="J27">
        <v>630</v>
      </c>
    </row>
    <row r="28" spans="2:10" ht="12.75">
      <c r="B28" s="4" t="s">
        <v>12</v>
      </c>
      <c r="D28" s="4">
        <v>140</v>
      </c>
      <c r="G28" t="s">
        <v>17</v>
      </c>
      <c r="J28" s="3">
        <f>J27/J26</f>
        <v>0.1541095890410959</v>
      </c>
    </row>
    <row r="29" spans="2:4" ht="12.75">
      <c r="B29" s="4" t="s">
        <v>13</v>
      </c>
      <c r="D29" s="2">
        <f>D27+D28</f>
        <v>37225</v>
      </c>
    </row>
    <row r="30" spans="2:4" ht="12.75">
      <c r="B30" s="4" t="s">
        <v>14</v>
      </c>
      <c r="D30" s="4">
        <v>256</v>
      </c>
    </row>
    <row r="31" spans="2:4" ht="12.75">
      <c r="B31" s="4" t="s">
        <v>10</v>
      </c>
      <c r="D31" s="3">
        <v>0.255</v>
      </c>
    </row>
    <row r="32" spans="2:4" ht="12.75">
      <c r="B32" s="4" t="s">
        <v>11</v>
      </c>
      <c r="D32" s="3">
        <v>0.99</v>
      </c>
    </row>
  </sheetData>
  <mergeCells count="1">
    <mergeCell ref="C1:G1"/>
  </mergeCells>
  <printOptions/>
  <pageMargins left="0.75" right="0.75" top="1" bottom="1" header="0.5" footer="0.5"/>
  <pageSetup horizontalDpi="600" verticalDpi="600" orientation="landscape" r:id="rId1"/>
  <headerFooter alignWithMargins="0">
    <oddHeader>&amp;CSCT ABCD Wafer Production Line of Balance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A. Grillo</dc:creator>
  <cp:keywords/>
  <dc:description/>
  <cp:lastModifiedBy>Alexander A. Grillo</cp:lastModifiedBy>
  <cp:lastPrinted>2001-03-12T02:32:12Z</cp:lastPrinted>
  <dcterms:created xsi:type="dcterms:W3CDTF">2001-03-05T22:18:45Z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