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776" yWindow="65506" windowWidth="15480" windowHeight="11640" tabRatio="651" activeTab="0"/>
  </bookViews>
  <sheets>
    <sheet name="Summary" sheetId="1" r:id="rId1"/>
    <sheet name="Nominals" sheetId="2" r:id="rId2"/>
    <sheet name="XY Raw Data" sheetId="3" r:id="rId3"/>
    <sheet name="XY Analysis" sheetId="4" r:id="rId4"/>
    <sheet name="Goodness of Z Fit" sheetId="5" r:id="rId5"/>
  </sheets>
  <definedNames/>
  <calcPr fullCalcOnLoad="1"/>
</workbook>
</file>

<file path=xl/sharedStrings.xml><?xml version="1.0" encoding="utf-8"?>
<sst xmlns="http://schemas.openxmlformats.org/spreadsheetml/2006/main" count="228" uniqueCount="58">
  <si>
    <t>Category</t>
  </si>
  <si>
    <t>Module ID</t>
  </si>
  <si>
    <t>Delta X (µm)</t>
  </si>
  <si>
    <t>Delta Y (µm)</t>
  </si>
  <si>
    <t>Module 3</t>
  </si>
  <si>
    <t>Module 4</t>
  </si>
  <si>
    <t>Module 5</t>
  </si>
  <si>
    <t>Module 6</t>
  </si>
  <si>
    <t>Module 1</t>
  </si>
  <si>
    <t>Module 2</t>
  </si>
  <si>
    <t>Target A (FE-0)</t>
  </si>
  <si>
    <t>Bow (µm)</t>
  </si>
  <si>
    <t>Twist (mr)</t>
  </si>
  <si>
    <t>Tilt above carbon plane (µm)</t>
  </si>
  <si>
    <t>Non-parallelism
of carbon &amp; button planes (µm)</t>
  </si>
  <si>
    <t>at X=0,Y=-70</t>
  </si>
  <si>
    <t>at X=70,Y=0</t>
  </si>
  <si>
    <t xml:space="preserve">Survey Data Summary for Sector </t>
  </si>
  <si>
    <t>Loading Date (dd-mmm-yy)</t>
  </si>
  <si>
    <t>Raw Z data okay (yes/no)?</t>
  </si>
  <si>
    <t>Mean Ht. above carbon-Nom1 (µm)</t>
  </si>
  <si>
    <t>RMS Ht. above carbon (µm)</t>
  </si>
  <si>
    <t xml:space="preserve"> </t>
  </si>
  <si>
    <t>Target B (FE-15)</t>
  </si>
  <si>
    <t>Target C (FE-7)</t>
  </si>
  <si>
    <t>Target D (FE-8)</t>
  </si>
  <si>
    <t>(Zcarbon-Zbutton)-Nom2 (µm)</t>
  </si>
  <si>
    <t xml:space="preserve">NOMINALS and TOLERANCES </t>
  </si>
  <si>
    <t>TOLERANCES</t>
  </si>
  <si>
    <t>UNITS</t>
  </si>
  <si>
    <t>mr</t>
  </si>
  <si>
    <r>
      <t>m</t>
    </r>
    <r>
      <rPr>
        <sz val="10"/>
        <rFont val="Verdana"/>
        <family val="0"/>
      </rPr>
      <t>m</t>
    </r>
  </si>
  <si>
    <r>
      <t>Nom1 (</t>
    </r>
    <r>
      <rPr>
        <sz val="10"/>
        <rFont val="Symbol"/>
        <family val="1"/>
      </rPr>
      <t>m</t>
    </r>
    <r>
      <rPr>
        <sz val="10"/>
        <rFont val="Verdana"/>
        <family val="2"/>
      </rPr>
      <t>m</t>
    </r>
    <r>
      <rPr>
        <sz val="10"/>
        <rFont val="Verdana"/>
        <family val="0"/>
      </rPr>
      <t>)</t>
    </r>
  </si>
  <si>
    <r>
      <t>Nom2 (</t>
    </r>
    <r>
      <rPr>
        <sz val="10"/>
        <rFont val="Symbol"/>
        <family val="1"/>
      </rPr>
      <t>m</t>
    </r>
    <r>
      <rPr>
        <sz val="10"/>
        <rFont val="Verdana"/>
        <family val="0"/>
      </rPr>
      <t>m)</t>
    </r>
  </si>
  <si>
    <t>Note:  Delta = measurement - Nominal</t>
  </si>
  <si>
    <r>
      <t>RED</t>
    </r>
    <r>
      <rPr>
        <sz val="10"/>
        <rFont val="Verdana"/>
        <family val="0"/>
      </rPr>
      <t xml:space="preserve"> number is out of tolerance</t>
    </r>
  </si>
  <si>
    <r>
      <t>Nom1 (</t>
    </r>
    <r>
      <rPr>
        <sz val="10"/>
        <rFont val="Symbol"/>
        <family val="1"/>
      </rPr>
      <t>m</t>
    </r>
    <r>
      <rPr>
        <sz val="10"/>
        <rFont val="Verdana"/>
        <family val="0"/>
      </rPr>
      <t>m)</t>
    </r>
  </si>
  <si>
    <t>Z-Quality Determination</t>
  </si>
  <si>
    <t>Condition</t>
  </si>
  <si>
    <t>Tolerances</t>
  </si>
  <si>
    <t>Carbon Surface Plane Fit:</t>
  </si>
  <si>
    <t>Button/Glass Plane Fit:</t>
  </si>
  <si>
    <t>Chi Square</t>
  </si>
  <si>
    <t>Residuals Mean</t>
  </si>
  <si>
    <t>Residuals RMS</t>
  </si>
  <si>
    <t>Module Plane Fit:</t>
  </si>
  <si>
    <t xml:space="preserve">PASS? </t>
  </si>
  <si>
    <t>"yes" or "no"</t>
  </si>
  <si>
    <r>
      <t>m</t>
    </r>
    <r>
      <rPr>
        <sz val="10"/>
        <rFont val="Verdana"/>
        <family val="2"/>
      </rPr>
      <t>m</t>
    </r>
  </si>
  <si>
    <t>Positioning</t>
  </si>
  <si>
    <t>Aftercure</t>
  </si>
  <si>
    <t>Final</t>
  </si>
  <si>
    <t>X (mm)</t>
  </si>
  <si>
    <t>Y (mm)</t>
  </si>
  <si>
    <t xml:space="preserve">XY RAW Data Summary for Sector </t>
  </si>
  <si>
    <t xml:space="preserve">XY RESIDUALS Data Summary for Sector </t>
  </si>
  <si>
    <t>(Module height above carbon)</t>
  </si>
  <si>
    <t>(Carbon height above button)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</si>
</sst>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/mm/yyyy;@"/>
    <numFmt numFmtId="166" formatCode="[$-409]d\-mmm\-yy;@"/>
    <numFmt numFmtId="167" formatCode="0.0"/>
    <numFmt numFmtId="168" formatCode="0.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Symbol"/>
      <family val="1"/>
    </font>
    <font>
      <sz val="10"/>
      <color indexed="10"/>
      <name val="Verdana"/>
      <family val="2"/>
    </font>
    <font>
      <b/>
      <sz val="14"/>
      <name val="Verdana"/>
      <family val="2"/>
    </font>
    <font>
      <u val="single"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20" xfId="0" applyFont="1" applyBorder="1" applyAlignment="1">
      <alignment/>
    </xf>
    <xf numFmtId="14" fontId="0" fillId="0" borderId="0" xfId="0" applyNumberFormat="1" applyAlignment="1">
      <alignment/>
    </xf>
    <xf numFmtId="166" fontId="0" fillId="0" borderId="22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19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right"/>
    </xf>
    <xf numFmtId="1" fontId="0" fillId="0" borderId="31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8" fontId="0" fillId="0" borderId="4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168" fontId="0" fillId="0" borderId="23" xfId="0" applyNumberFormat="1" applyBorder="1" applyAlignment="1">
      <alignment horizontal="right"/>
    </xf>
    <xf numFmtId="168" fontId="0" fillId="0" borderId="27" xfId="0" applyNumberFormat="1" applyBorder="1" applyAlignment="1">
      <alignment horizontal="right"/>
    </xf>
    <xf numFmtId="168" fontId="0" fillId="0" borderId="21" xfId="0" applyNumberFormat="1" applyBorder="1" applyAlignment="1">
      <alignment horizontal="right"/>
    </xf>
    <xf numFmtId="168" fontId="0" fillId="0" borderId="9" xfId="0" applyNumberFormat="1" applyBorder="1" applyAlignment="1">
      <alignment horizontal="right"/>
    </xf>
    <xf numFmtId="168" fontId="0" fillId="0" borderId="17" xfId="0" applyNumberFormat="1" applyBorder="1" applyAlignment="1">
      <alignment horizontal="right"/>
    </xf>
    <xf numFmtId="1" fontId="0" fillId="0" borderId="34" xfId="0" applyNumberForma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8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4" fillId="0" borderId="21" xfId="0" applyFont="1" applyBorder="1" applyAlignment="1">
      <alignment horizontal="center"/>
    </xf>
    <xf numFmtId="168" fontId="0" fillId="0" borderId="31" xfId="0" applyNumberFormat="1" applyBorder="1" applyAlignment="1">
      <alignment horizontal="right"/>
    </xf>
    <xf numFmtId="168" fontId="0" fillId="0" borderId="32" xfId="0" applyNumberFormat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68" fontId="0" fillId="0" borderId="22" xfId="0" applyNumberFormat="1" applyBorder="1" applyAlignment="1">
      <alignment horizontal="right"/>
    </xf>
    <xf numFmtId="168" fontId="0" fillId="0" borderId="8" xfId="0" applyNumberFormat="1" applyBorder="1" applyAlignment="1">
      <alignment horizontal="right"/>
    </xf>
    <xf numFmtId="168" fontId="0" fillId="0" borderId="11" xfId="0" applyNumberFormat="1" applyBorder="1" applyAlignment="1">
      <alignment horizontal="right"/>
    </xf>
    <xf numFmtId="168" fontId="0" fillId="0" borderId="36" xfId="0" applyNumberFormat="1" applyBorder="1" applyAlignment="1">
      <alignment horizontal="right"/>
    </xf>
    <xf numFmtId="168" fontId="0" fillId="0" borderId="37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34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38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0" fillId="0" borderId="27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7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4"/>
  <sheetViews>
    <sheetView tabSelected="1" workbookViewId="0" topLeftCell="A1">
      <selection activeCell="L15" sqref="L15"/>
    </sheetView>
  </sheetViews>
  <sheetFormatPr defaultColWidth="9.00390625" defaultRowHeight="12.75"/>
  <cols>
    <col min="1" max="1" width="15.625" style="0" customWidth="1"/>
    <col min="2" max="2" width="14.125" style="0" customWidth="1"/>
    <col min="3" max="8" width="9.75390625" style="0" customWidth="1"/>
    <col min="9" max="10" width="11.00390625" style="0" hidden="1" customWidth="1"/>
    <col min="11" max="16384" width="11.00390625" style="0" customWidth="1"/>
  </cols>
  <sheetData>
    <row r="1" spans="1:8" ht="15">
      <c r="A1" s="42"/>
      <c r="B1" s="49"/>
      <c r="C1" s="49"/>
      <c r="D1" s="49"/>
      <c r="E1" s="71" t="s">
        <v>17</v>
      </c>
      <c r="F1" s="136">
        <v>9000</v>
      </c>
      <c r="G1" s="137"/>
      <c r="H1" s="138"/>
    </row>
    <row r="2" spans="1:8" ht="12.75">
      <c r="A2" s="146"/>
      <c r="B2" s="147"/>
      <c r="C2" s="147"/>
      <c r="D2" s="147"/>
      <c r="E2" s="147"/>
      <c r="F2" s="147"/>
      <c r="G2" s="147"/>
      <c r="H2" s="148"/>
    </row>
    <row r="3" spans="1:8" ht="13.5" thickBot="1">
      <c r="A3" s="135" t="s">
        <v>0</v>
      </c>
      <c r="B3" s="152"/>
      <c r="C3" s="1" t="s">
        <v>8</v>
      </c>
      <c r="D3" s="1" t="s">
        <v>9</v>
      </c>
      <c r="E3" s="1" t="s">
        <v>4</v>
      </c>
      <c r="F3" s="1" t="s">
        <v>5</v>
      </c>
      <c r="G3" s="1" t="s">
        <v>6</v>
      </c>
      <c r="H3" s="17" t="s">
        <v>7</v>
      </c>
    </row>
    <row r="4" spans="1:8" ht="12.75" customHeight="1">
      <c r="A4" s="132"/>
      <c r="B4" s="133"/>
      <c r="C4" s="133"/>
      <c r="D4" s="133"/>
      <c r="E4" s="133"/>
      <c r="F4" s="133"/>
      <c r="G4" s="133"/>
      <c r="H4" s="134"/>
    </row>
    <row r="5" spans="1:8" ht="12.75">
      <c r="A5" s="142" t="s">
        <v>1</v>
      </c>
      <c r="B5" s="153"/>
      <c r="C5" s="67">
        <v>510734</v>
      </c>
      <c r="D5" s="12">
        <v>510914</v>
      </c>
      <c r="E5" s="67">
        <v>510666</v>
      </c>
      <c r="F5" s="12">
        <v>510774</v>
      </c>
      <c r="G5" s="67">
        <v>510241</v>
      </c>
      <c r="H5" s="30">
        <v>510542</v>
      </c>
    </row>
    <row r="6" spans="1:8" ht="12.75">
      <c r="A6" s="154" t="s">
        <v>18</v>
      </c>
      <c r="B6" s="155"/>
      <c r="C6" s="45">
        <v>36768</v>
      </c>
      <c r="D6" s="46">
        <v>36768</v>
      </c>
      <c r="E6" s="45">
        <v>36768</v>
      </c>
      <c r="F6" s="46">
        <v>36781</v>
      </c>
      <c r="G6" s="45">
        <v>36782</v>
      </c>
      <c r="H6" s="47">
        <v>36782</v>
      </c>
    </row>
    <row r="7" spans="1:8" ht="12.75">
      <c r="A7" s="146" t="s">
        <v>19</v>
      </c>
      <c r="B7" s="147"/>
      <c r="C7" s="68" t="str">
        <f>IF('Goodness of Z Fit'!C20="","",'Goodness of Z Fit'!C20)</f>
        <v>yes</v>
      </c>
      <c r="D7" s="14" t="str">
        <f>IF('Goodness of Z Fit'!E20="","",'Goodness of Z Fit'!E20)</f>
        <v>yes</v>
      </c>
      <c r="E7" s="68" t="str">
        <f>IF('Goodness of Z Fit'!G20="","",'Goodness of Z Fit'!G20)</f>
        <v>yes</v>
      </c>
      <c r="F7" s="14" t="str">
        <f>IF('Goodness of Z Fit'!I20="","",'Goodness of Z Fit'!I20)</f>
        <v>yes</v>
      </c>
      <c r="G7" s="68" t="str">
        <f>IF('Goodness of Z Fit'!K20="","",'Goodness of Z Fit'!K20)</f>
        <v>yes</v>
      </c>
      <c r="H7" s="48" t="str">
        <f>IF('Goodness of Z Fit'!M20="","",'Goodness of Z Fit'!M20)</f>
        <v>yes</v>
      </c>
    </row>
    <row r="8" spans="1:8" ht="12.75" customHeight="1">
      <c r="A8" s="142"/>
      <c r="B8" s="143"/>
      <c r="C8" s="150"/>
      <c r="D8" s="150"/>
      <c r="E8" s="150"/>
      <c r="F8" s="150"/>
      <c r="G8" s="150"/>
      <c r="H8" s="151"/>
    </row>
    <row r="9" spans="1:10" ht="12.75">
      <c r="A9" s="158" t="s">
        <v>10</v>
      </c>
      <c r="B9" s="5" t="s">
        <v>2</v>
      </c>
      <c r="C9" s="72">
        <f>IF('XY Analysis'!E5="","",'XY Analysis'!E5)</f>
        <v>21.900000000000475</v>
      </c>
      <c r="D9" s="72">
        <f>IF('XY Analysis'!H5="","",'XY Analysis'!H5)</f>
        <v>-5.099999999998772</v>
      </c>
      <c r="E9" s="72">
        <f>IF('XY Analysis'!J5="","",'XY Analysis'!J5)</f>
        <v>-1.6999999999995907</v>
      </c>
      <c r="F9" s="72">
        <f>IF('XY Analysis'!E16="","",'XY Analysis'!E16)</f>
        <v>-1.6999999999995907</v>
      </c>
      <c r="G9" s="72">
        <f>IF('XY Analysis'!H16="","",'XY Analysis'!H16)</f>
        <v>-7.500000000000284</v>
      </c>
      <c r="H9" s="73">
        <f>IF('XY Analysis'!J16="","",'XY Analysis'!J16)</f>
        <v>-3.8000000000053547</v>
      </c>
      <c r="I9" s="16">
        <v>50</v>
      </c>
      <c r="J9" s="16">
        <f>-I9</f>
        <v>-50</v>
      </c>
    </row>
    <row r="10" spans="1:10" ht="12.75">
      <c r="A10" s="157"/>
      <c r="B10" s="7" t="s">
        <v>3</v>
      </c>
      <c r="C10" s="78">
        <f>IF('XY Analysis'!E6="","",'XY Analysis'!E6)</f>
        <v>25.399999999999423</v>
      </c>
      <c r="D10" s="78">
        <f>IF('XY Analysis'!H6="","",'XY Analysis'!H6)</f>
        <v>-2.0999999999999908</v>
      </c>
      <c r="E10" s="78">
        <f>IF('XY Analysis'!J6="","",'XY Analysis'!J6)</f>
        <v>0.700000000000145</v>
      </c>
      <c r="F10" s="78">
        <f>IF('XY Analysis'!E17="","",'XY Analysis'!E17)</f>
        <v>-2.100000000000435</v>
      </c>
      <c r="G10" s="78">
        <f>IF('XY Analysis'!H17="","",'XY Analysis'!H17)</f>
        <v>-3.3000000000003027</v>
      </c>
      <c r="H10" s="79">
        <f>IF('XY Analysis'!J17="","",'XY Analysis'!J17)</f>
        <v>-1.7000000000000348</v>
      </c>
      <c r="I10" s="16">
        <v>50</v>
      </c>
      <c r="J10" s="16">
        <f aca="true" t="shared" si="0" ref="J10:J26">-I10</f>
        <v>-50</v>
      </c>
    </row>
    <row r="11" spans="1:12" ht="12.75">
      <c r="A11" s="157" t="s">
        <v>23</v>
      </c>
      <c r="B11" s="5" t="s">
        <v>2</v>
      </c>
      <c r="C11" s="72">
        <f>IF('XY Analysis'!E7="","",'XY Analysis'!E7)</f>
        <v>26.00000000000002</v>
      </c>
      <c r="D11" s="72">
        <f>IF('XY Analysis'!H7="","",'XY Analysis'!H7)</f>
        <v>-6.000000000000227</v>
      </c>
      <c r="E11" s="72">
        <f>IF('XY Analysis'!J7="","",'XY Analysis'!J7)</f>
        <v>-1.9999999999953388</v>
      </c>
      <c r="F11" s="72">
        <f>IF('XY Analysis'!E18="","",'XY Analysis'!E18)</f>
        <v>-2.0000000000000018</v>
      </c>
      <c r="G11" s="72">
        <f>IF('XY Analysis'!H18="","",'XY Analysis'!H18)</f>
        <v>-7.899999999999352</v>
      </c>
      <c r="H11" s="73">
        <f>IF('XY Analysis'!J18="","",'XY Analysis'!J18)</f>
        <v>-3.299999999995862</v>
      </c>
      <c r="I11" s="16">
        <v>50</v>
      </c>
      <c r="J11" s="16">
        <f t="shared" si="0"/>
        <v>-50</v>
      </c>
      <c r="L11" s="44"/>
    </row>
    <row r="12" spans="1:10" ht="12.75">
      <c r="A12" s="157"/>
      <c r="B12" s="7" t="s">
        <v>3</v>
      </c>
      <c r="C12" s="78">
        <f>IF('XY Analysis'!E8="","",'XY Analysis'!E8)</f>
        <v>10.699999999999932</v>
      </c>
      <c r="D12" s="78">
        <f>IF('XY Analysis'!H8="","",'XY Analysis'!H8)</f>
        <v>-3.8000000000000256</v>
      </c>
      <c r="E12" s="78">
        <f>IF('XY Analysis'!J8="","",'XY Analysis'!J8)</f>
        <v>2.7999999999996916</v>
      </c>
      <c r="F12" s="78">
        <f>IF('XY Analysis'!E19="","",'XY Analysis'!E19)</f>
        <v>-2.6999999999999247</v>
      </c>
      <c r="G12" s="78">
        <f>IF('XY Analysis'!H19="","",'XY Analysis'!H19)</f>
        <v>-0.8000000000001339</v>
      </c>
      <c r="H12" s="79">
        <f>IF('XY Analysis'!J19="","",'XY Analysis'!J19)</f>
        <v>-0.600000000000378</v>
      </c>
      <c r="I12" s="16">
        <v>50</v>
      </c>
      <c r="J12" s="16">
        <f t="shared" si="0"/>
        <v>-50</v>
      </c>
    </row>
    <row r="13" spans="1:10" ht="12.75">
      <c r="A13" s="157" t="s">
        <v>24</v>
      </c>
      <c r="B13" s="5" t="s">
        <v>2</v>
      </c>
      <c r="C13" s="72">
        <f>IF('XY Analysis'!E9="","",'XY Analysis'!E9)</f>
        <v>-29.50000000000008</v>
      </c>
      <c r="D13" s="72">
        <f>IF('XY Analysis'!H9="","",'XY Analysis'!H9)</f>
        <v>-11.50000000000162</v>
      </c>
      <c r="E13" s="72">
        <f>IF('XY Analysis'!J9="","",'XY Analysis'!J9)</f>
        <v>2.0000000000024443</v>
      </c>
      <c r="F13" s="72">
        <f>IF('XY Analysis'!E20="","",'XY Analysis'!E20)</f>
        <v>-7.500000000000284</v>
      </c>
      <c r="G13" s="72">
        <f>IF('XY Analysis'!H20="","",'XY Analysis'!H20)</f>
        <v>0.09999999999976694</v>
      </c>
      <c r="H13" s="73">
        <f>IF('XY Analysis'!J20="","",'XY Analysis'!J20)</f>
        <v>0.9999999999976694</v>
      </c>
      <c r="I13" s="16">
        <v>50</v>
      </c>
      <c r="J13" s="16">
        <f t="shared" si="0"/>
        <v>-50</v>
      </c>
    </row>
    <row r="14" spans="1:12" ht="12.75">
      <c r="A14" s="157"/>
      <c r="B14" s="7" t="s">
        <v>3</v>
      </c>
      <c r="C14" s="78">
        <f>IF('XY Analysis'!E10="","",'XY Analysis'!E10)</f>
        <v>8.600000000001273</v>
      </c>
      <c r="D14" s="78">
        <f>IF('XY Analysis'!H10="","",'XY Analysis'!H10)</f>
        <v>-0.5999999999986017</v>
      </c>
      <c r="E14" s="78">
        <f>IF('XY Analysis'!J10="","",'XY Analysis'!J10)</f>
        <v>1.8999999999991246</v>
      </c>
      <c r="F14" s="78">
        <f>IF('XY Analysis'!E21="","",'XY Analysis'!E21)</f>
        <v>-5.3000000000054115</v>
      </c>
      <c r="G14" s="78">
        <f>IF('XY Analysis'!H21="","",'XY Analysis'!H21)</f>
        <v>-5.000000000002558</v>
      </c>
      <c r="H14" s="79">
        <f>IF('XY Analysis'!J21="","",'XY Analysis'!J21)</f>
        <v>-3.900000000001569</v>
      </c>
      <c r="I14" s="16">
        <v>50</v>
      </c>
      <c r="J14" s="16">
        <f t="shared" si="0"/>
        <v>-50</v>
      </c>
      <c r="L14" s="44"/>
    </row>
    <row r="15" spans="1:10" ht="12.75">
      <c r="A15" s="157" t="s">
        <v>25</v>
      </c>
      <c r="B15" s="5" t="s">
        <v>2</v>
      </c>
      <c r="C15" s="72">
        <f>IF('XY Analysis'!E11="","",'XY Analysis'!E11)</f>
        <v>-25.9999999999998</v>
      </c>
      <c r="D15" s="72">
        <f>IF('XY Analysis'!H11="","",'XY Analysis'!H11)</f>
        <v>-11.499999999998067</v>
      </c>
      <c r="E15" s="72">
        <f>IF('XY Analysis'!J11="","",'XY Analysis'!J11)</f>
        <v>2.200000000001978</v>
      </c>
      <c r="F15" s="72">
        <f>IF('XY Analysis'!E22="","",'XY Analysis'!E22)</f>
        <v>-7.30000000000075</v>
      </c>
      <c r="G15" s="72">
        <f>IF('XY Analysis'!H22="","",'XY Analysis'!H22)</f>
        <v>2.0999999999986585</v>
      </c>
      <c r="H15" s="73">
        <f>IF('XY Analysis'!J22="","",'XY Analysis'!J22)</f>
        <v>1.599999999996271</v>
      </c>
      <c r="I15" s="16">
        <v>50</v>
      </c>
      <c r="J15" s="16">
        <f t="shared" si="0"/>
        <v>-50</v>
      </c>
    </row>
    <row r="16" spans="1:10" ht="12.75">
      <c r="A16" s="159"/>
      <c r="B16" s="7" t="s">
        <v>3</v>
      </c>
      <c r="C16" s="78">
        <f>IF('XY Analysis'!E12="","",'XY Analysis'!E12)</f>
        <v>-7.299999999993645</v>
      </c>
      <c r="D16" s="78">
        <f>IF('XY Analysis'!H12="","",'XY Analysis'!H12)</f>
        <v>-1.8000000000029104</v>
      </c>
      <c r="E16" s="78">
        <f>IF('XY Analysis'!J12="","",'XY Analysis'!J12)</f>
        <v>2.300000000005298</v>
      </c>
      <c r="F16" s="78">
        <f>IF('XY Analysis'!E23="","",'XY Analysis'!E23)</f>
        <v>-4.899999999999238</v>
      </c>
      <c r="G16" s="78">
        <f>IF('XY Analysis'!H23="","",'XY Analysis'!H23)</f>
        <v>-0.9000000000014552</v>
      </c>
      <c r="H16" s="79">
        <f>IF('XY Analysis'!J23="","",'XY Analysis'!J23)</f>
        <v>-0.2999999999957481</v>
      </c>
      <c r="I16" s="16">
        <v>50</v>
      </c>
      <c r="J16" s="16">
        <f t="shared" si="0"/>
        <v>-50</v>
      </c>
    </row>
    <row r="17" spans="1:10" ht="12.75">
      <c r="A17" s="142"/>
      <c r="B17" s="149"/>
      <c r="C17" s="144"/>
      <c r="D17" s="144"/>
      <c r="E17" s="144"/>
      <c r="F17" s="144"/>
      <c r="G17" s="144"/>
      <c r="H17" s="145"/>
      <c r="I17" s="16"/>
      <c r="J17" s="16">
        <f t="shared" si="0"/>
        <v>0</v>
      </c>
    </row>
    <row r="18" spans="1:10" ht="12.75">
      <c r="A18" s="142" t="s">
        <v>11</v>
      </c>
      <c r="B18" s="143"/>
      <c r="C18" s="72">
        <v>-12.839</v>
      </c>
      <c r="D18" s="72">
        <v>-3.81927</v>
      </c>
      <c r="E18" s="72">
        <v>15.788</v>
      </c>
      <c r="F18" s="72">
        <v>23.5442</v>
      </c>
      <c r="G18" s="72">
        <v>9.67075</v>
      </c>
      <c r="H18" s="73">
        <v>3.8649</v>
      </c>
      <c r="I18" s="16">
        <v>100</v>
      </c>
      <c r="J18" s="16">
        <f t="shared" si="0"/>
        <v>-100</v>
      </c>
    </row>
    <row r="19" spans="1:10" ht="12.75">
      <c r="A19" s="154" t="s">
        <v>12</v>
      </c>
      <c r="B19" s="149"/>
      <c r="C19" s="74">
        <v>-5.39286</v>
      </c>
      <c r="D19" s="74">
        <v>2.28032</v>
      </c>
      <c r="E19" s="74">
        <v>0.764823</v>
      </c>
      <c r="F19" s="74">
        <v>-0.186246</v>
      </c>
      <c r="G19" s="74">
        <v>-2.54143</v>
      </c>
      <c r="H19" s="75">
        <v>-0.285606</v>
      </c>
      <c r="I19" s="16">
        <v>5</v>
      </c>
      <c r="J19" s="16">
        <f t="shared" si="0"/>
        <v>-5</v>
      </c>
    </row>
    <row r="20" spans="1:10" ht="12.75">
      <c r="A20" s="154" t="s">
        <v>13</v>
      </c>
      <c r="B20" s="149"/>
      <c r="C20" s="76">
        <v>-33.7515</v>
      </c>
      <c r="D20" s="76">
        <v>18.5869</v>
      </c>
      <c r="E20" s="76">
        <v>-15.3336</v>
      </c>
      <c r="F20" s="76">
        <v>43.3478</v>
      </c>
      <c r="G20" s="76">
        <v>-16.5294</v>
      </c>
      <c r="H20" s="77">
        <v>52.2724</v>
      </c>
      <c r="I20" s="16">
        <v>100</v>
      </c>
      <c r="J20" s="16">
        <f t="shared" si="0"/>
        <v>-100</v>
      </c>
    </row>
    <row r="21" spans="1:10" ht="12.75">
      <c r="A21" s="19" t="s">
        <v>20</v>
      </c>
      <c r="B21" s="11"/>
      <c r="C21" s="76">
        <v>62.85</v>
      </c>
      <c r="D21" s="76">
        <v>31.9313</v>
      </c>
      <c r="E21" s="76">
        <v>21.7918</v>
      </c>
      <c r="F21" s="76">
        <v>17.6237</v>
      </c>
      <c r="G21" s="76">
        <v>20.0425</v>
      </c>
      <c r="H21" s="77">
        <v>45.9574</v>
      </c>
      <c r="I21" s="16">
        <v>100</v>
      </c>
      <c r="J21" s="16">
        <f t="shared" si="0"/>
        <v>-100</v>
      </c>
    </row>
    <row r="22" spans="1:10" ht="12.75">
      <c r="A22" s="23" t="s">
        <v>21</v>
      </c>
      <c r="B22" s="3"/>
      <c r="C22" s="78">
        <v>26.6853</v>
      </c>
      <c r="D22" s="78">
        <v>19.0978</v>
      </c>
      <c r="E22" s="78">
        <v>9.4648</v>
      </c>
      <c r="F22" s="78">
        <v>22.8326</v>
      </c>
      <c r="G22" s="78">
        <v>13.9305</v>
      </c>
      <c r="H22" s="79">
        <v>23.6601</v>
      </c>
      <c r="I22" s="16">
        <v>50</v>
      </c>
      <c r="J22" s="16">
        <f t="shared" si="0"/>
        <v>-50</v>
      </c>
    </row>
    <row r="23" spans="1:10" ht="12.75">
      <c r="A23" s="142"/>
      <c r="B23" s="143"/>
      <c r="C23" s="144"/>
      <c r="D23" s="144"/>
      <c r="E23" s="144"/>
      <c r="F23" s="144"/>
      <c r="G23" s="144"/>
      <c r="H23" s="145"/>
      <c r="I23" s="16"/>
      <c r="J23" s="16">
        <f t="shared" si="0"/>
        <v>0</v>
      </c>
    </row>
    <row r="24" spans="1:10" ht="19.5" customHeight="1">
      <c r="A24" s="156" t="s">
        <v>14</v>
      </c>
      <c r="B24" s="4" t="s">
        <v>15</v>
      </c>
      <c r="C24" s="72">
        <v>-283.531</v>
      </c>
      <c r="D24" s="72">
        <v>-261.321</v>
      </c>
      <c r="E24" s="72">
        <v>-283.694</v>
      </c>
      <c r="F24" s="72">
        <v>222.766</v>
      </c>
      <c r="G24" s="72">
        <v>220.135</v>
      </c>
      <c r="H24" s="73">
        <v>226.776</v>
      </c>
      <c r="I24" s="16">
        <v>100</v>
      </c>
      <c r="J24" s="16">
        <f t="shared" si="0"/>
        <v>-100</v>
      </c>
    </row>
    <row r="25" spans="1:10" ht="19.5" customHeight="1">
      <c r="A25" s="157"/>
      <c r="B25" s="2" t="s">
        <v>16</v>
      </c>
      <c r="C25" s="72">
        <v>-12.4395</v>
      </c>
      <c r="D25" s="72">
        <v>-18.7954</v>
      </c>
      <c r="E25" s="72">
        <v>-10.0186</v>
      </c>
      <c r="F25" s="72">
        <v>-105.56</v>
      </c>
      <c r="G25" s="72">
        <v>-100.619</v>
      </c>
      <c r="H25" s="73">
        <v>-104.88</v>
      </c>
      <c r="I25" s="16">
        <v>100</v>
      </c>
      <c r="J25" s="16">
        <f t="shared" si="0"/>
        <v>-100</v>
      </c>
    </row>
    <row r="26" spans="1:10" ht="19.5" customHeight="1">
      <c r="A26" s="22" t="s">
        <v>26</v>
      </c>
      <c r="B26" s="3"/>
      <c r="C26" s="91">
        <v>231.682</v>
      </c>
      <c r="D26" s="91">
        <v>223.727</v>
      </c>
      <c r="E26" s="91">
        <v>227.77</v>
      </c>
      <c r="F26" s="91">
        <v>-142.768</v>
      </c>
      <c r="G26" s="91">
        <v>-144.616</v>
      </c>
      <c r="H26" s="91">
        <v>-142.305</v>
      </c>
      <c r="I26" s="16">
        <v>150</v>
      </c>
      <c r="J26" s="16">
        <f t="shared" si="0"/>
        <v>-150</v>
      </c>
    </row>
    <row r="27" spans="1:8" ht="12.75" customHeight="1" thickBot="1">
      <c r="A27" s="139"/>
      <c r="B27" s="140"/>
      <c r="C27" s="140"/>
      <c r="D27" s="140"/>
      <c r="E27" s="140"/>
      <c r="F27" s="140"/>
      <c r="G27" s="140"/>
      <c r="H27" s="141"/>
    </row>
    <row r="28" spans="1:8" ht="12.75">
      <c r="A28" s="149" t="s">
        <v>22</v>
      </c>
      <c r="B28" s="149"/>
      <c r="C28" s="149"/>
      <c r="D28" s="149"/>
      <c r="E28" s="149"/>
      <c r="F28" s="149"/>
      <c r="G28" s="149"/>
      <c r="H28" s="149"/>
    </row>
    <row r="29" spans="1:8" ht="12.75">
      <c r="A29" s="160"/>
      <c r="B29" s="160"/>
      <c r="C29" s="160"/>
      <c r="D29" s="160"/>
      <c r="E29" s="160"/>
      <c r="F29" s="160"/>
      <c r="G29" s="160"/>
      <c r="H29" s="160"/>
    </row>
    <row r="30" spans="1:9" ht="25.5">
      <c r="A30" s="130" t="s">
        <v>36</v>
      </c>
      <c r="B30" s="131" t="s">
        <v>56</v>
      </c>
      <c r="C30" s="130">
        <v>270</v>
      </c>
      <c r="D30" s="130">
        <v>270</v>
      </c>
      <c r="E30" s="130">
        <v>270</v>
      </c>
      <c r="F30" s="130">
        <v>270</v>
      </c>
      <c r="G30" s="130">
        <v>270</v>
      </c>
      <c r="H30" s="130">
        <v>270</v>
      </c>
      <c r="I30" s="16"/>
    </row>
    <row r="31" spans="1:9" ht="25.5">
      <c r="A31" s="130" t="s">
        <v>33</v>
      </c>
      <c r="B31" s="131" t="s">
        <v>57</v>
      </c>
      <c r="C31" s="130">
        <v>4018</v>
      </c>
      <c r="D31" s="130">
        <v>4018</v>
      </c>
      <c r="E31" s="130">
        <v>4018</v>
      </c>
      <c r="F31" s="130">
        <v>-700</v>
      </c>
      <c r="G31" s="130">
        <v>-700</v>
      </c>
      <c r="H31" s="130">
        <v>-700</v>
      </c>
      <c r="I31" s="16"/>
    </row>
    <row r="32" spans="1:8" ht="12.75">
      <c r="A32" s="160"/>
      <c r="B32" s="160"/>
      <c r="C32" s="160"/>
      <c r="D32" s="160"/>
      <c r="E32" s="160"/>
      <c r="F32" s="160"/>
      <c r="G32" s="160"/>
      <c r="H32" s="160"/>
    </row>
    <row r="33" spans="1:8" ht="12.75">
      <c r="A33" s="149" t="s">
        <v>34</v>
      </c>
      <c r="B33" s="149"/>
      <c r="C33" s="149"/>
      <c r="D33" s="149"/>
      <c r="E33" s="149"/>
      <c r="F33" s="149"/>
      <c r="G33" s="149"/>
      <c r="H33" s="149"/>
    </row>
    <row r="34" spans="1:8" ht="12.75">
      <c r="A34" s="161" t="s">
        <v>35</v>
      </c>
      <c r="B34" s="149"/>
      <c r="C34" s="149"/>
      <c r="D34" s="149"/>
      <c r="E34" s="149"/>
      <c r="F34" s="149"/>
      <c r="G34" s="149"/>
      <c r="H34" s="149"/>
    </row>
  </sheetData>
  <mergeCells count="23">
    <mergeCell ref="A32:H32"/>
    <mergeCell ref="A33:H33"/>
    <mergeCell ref="A34:H34"/>
    <mergeCell ref="A20:B20"/>
    <mergeCell ref="A28:H29"/>
    <mergeCell ref="A6:B6"/>
    <mergeCell ref="A24:A25"/>
    <mergeCell ref="A18:B18"/>
    <mergeCell ref="A19:B19"/>
    <mergeCell ref="A9:A10"/>
    <mergeCell ref="A11:A12"/>
    <mergeCell ref="A13:A14"/>
    <mergeCell ref="A15:A16"/>
    <mergeCell ref="F1:H1"/>
    <mergeCell ref="A27:H27"/>
    <mergeCell ref="A23:H23"/>
    <mergeCell ref="A2:H2"/>
    <mergeCell ref="A17:H17"/>
    <mergeCell ref="A8:H8"/>
    <mergeCell ref="A4:H4"/>
    <mergeCell ref="A3:B3"/>
    <mergeCell ref="A5:B5"/>
    <mergeCell ref="A7:B7"/>
  </mergeCells>
  <conditionalFormatting sqref="C18:H22 C24:H26">
    <cfRule type="cellIs" priority="1" dxfId="0" operator="notBetween" stopIfTrue="1">
      <formula>$I18</formula>
      <formula>$J18</formula>
    </cfRule>
  </conditionalFormatting>
  <conditionalFormatting sqref="C7:H7">
    <cfRule type="cellIs" priority="2" dxfId="0" operator="equal" stopIfTrue="1">
      <formula>"no"</formula>
    </cfRule>
  </conditionalFormatting>
  <conditionalFormatting sqref="C9:H16">
    <cfRule type="cellIs" priority="3" dxfId="0" operator="notBetween" stopIfTrue="1">
      <formula>$I$9</formula>
      <formula>$J$9</formula>
    </cfRule>
  </conditionalFormatting>
  <printOptions/>
  <pageMargins left="0.75" right="0.75" top="1" bottom="1" header="0.5" footer="0.5"/>
  <pageSetup fitToHeight="1" fitToWidth="1" orientation="landscape" scale="92" r:id="rId1"/>
  <headerFooter alignWithMargins="0">
    <oddFooter>&amp;LAlonso/Madaras&amp;R&amp;D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1"/>
  <sheetViews>
    <sheetView workbookViewId="0" topLeftCell="A1">
      <selection activeCell="B30" sqref="B30:B31"/>
    </sheetView>
  </sheetViews>
  <sheetFormatPr defaultColWidth="9.00390625" defaultRowHeight="12.75"/>
  <cols>
    <col min="1" max="1" width="15.625" style="0" customWidth="1"/>
    <col min="2" max="2" width="14.50390625" style="0" customWidth="1"/>
    <col min="3" max="8" width="9.75390625" style="0" customWidth="1"/>
    <col min="9" max="9" width="12.25390625" style="16" customWidth="1"/>
    <col min="10" max="10" width="11.75390625" style="16" hidden="1" customWidth="1"/>
    <col min="11" max="11" width="11.00390625" style="16" customWidth="1"/>
    <col min="12" max="16384" width="11.00390625" style="0" customWidth="1"/>
  </cols>
  <sheetData>
    <row r="1" spans="1:11" ht="15">
      <c r="A1" s="42"/>
      <c r="B1" s="49"/>
      <c r="C1" s="49"/>
      <c r="D1" s="49"/>
      <c r="E1" s="71" t="s">
        <v>27</v>
      </c>
      <c r="F1" s="136">
        <f>Summary!F1</f>
        <v>9000</v>
      </c>
      <c r="G1" s="137"/>
      <c r="H1" s="138"/>
      <c r="I1" s="52"/>
      <c r="J1" s="100"/>
      <c r="K1" s="101"/>
    </row>
    <row r="2" spans="1:11" ht="12.75">
      <c r="A2" s="146"/>
      <c r="B2" s="147"/>
      <c r="C2" s="147"/>
      <c r="D2" s="147"/>
      <c r="E2" s="147"/>
      <c r="F2" s="147"/>
      <c r="G2" s="147"/>
      <c r="H2" s="148"/>
      <c r="I2" s="38"/>
      <c r="J2" s="13"/>
      <c r="K2" s="39"/>
    </row>
    <row r="3" spans="1:11" ht="13.5" thickBot="1">
      <c r="A3" s="135" t="s">
        <v>0</v>
      </c>
      <c r="B3" s="152"/>
      <c r="C3" s="1" t="s">
        <v>8</v>
      </c>
      <c r="D3" s="1" t="s">
        <v>9</v>
      </c>
      <c r="E3" s="1" t="s">
        <v>4</v>
      </c>
      <c r="F3" s="1" t="s">
        <v>5</v>
      </c>
      <c r="G3" s="1" t="s">
        <v>6</v>
      </c>
      <c r="H3" s="17" t="s">
        <v>7</v>
      </c>
      <c r="I3" s="102" t="s">
        <v>28</v>
      </c>
      <c r="J3" s="15"/>
      <c r="K3" s="103" t="s">
        <v>29</v>
      </c>
    </row>
    <row r="4" spans="1:11" ht="12.75" customHeight="1">
      <c r="A4" s="132"/>
      <c r="B4" s="133"/>
      <c r="C4" s="133"/>
      <c r="D4" s="133"/>
      <c r="E4" s="133"/>
      <c r="F4" s="133"/>
      <c r="G4" s="133"/>
      <c r="H4" s="134"/>
      <c r="I4" s="38"/>
      <c r="J4" s="13"/>
      <c r="K4" s="39"/>
    </row>
    <row r="5" spans="1:11" ht="12.75">
      <c r="A5" s="142" t="s">
        <v>1</v>
      </c>
      <c r="B5" s="153"/>
      <c r="C5" s="5"/>
      <c r="D5" s="5"/>
      <c r="E5" s="5"/>
      <c r="F5" s="5"/>
      <c r="G5" s="5"/>
      <c r="H5" s="18"/>
      <c r="I5" s="38"/>
      <c r="J5" s="13"/>
      <c r="K5" s="39"/>
    </row>
    <row r="6" spans="1:11" ht="12.75">
      <c r="A6" s="154" t="s">
        <v>18</v>
      </c>
      <c r="B6" s="155"/>
      <c r="C6" s="6"/>
      <c r="D6" s="6"/>
      <c r="E6" s="6"/>
      <c r="F6" s="6"/>
      <c r="G6" s="6"/>
      <c r="H6" s="20"/>
      <c r="I6" s="38"/>
      <c r="J6" s="13"/>
      <c r="K6" s="39"/>
    </row>
    <row r="7" spans="1:11" ht="12.75">
      <c r="A7" s="146" t="s">
        <v>19</v>
      </c>
      <c r="B7" s="147"/>
      <c r="C7" s="7"/>
      <c r="D7" s="7"/>
      <c r="E7" s="7"/>
      <c r="F7" s="7"/>
      <c r="G7" s="7"/>
      <c r="H7" s="21"/>
      <c r="I7" s="38"/>
      <c r="J7" s="13"/>
      <c r="K7" s="39"/>
    </row>
    <row r="8" spans="1:11" ht="12.75" customHeight="1">
      <c r="A8" s="142"/>
      <c r="B8" s="143"/>
      <c r="C8" s="150"/>
      <c r="D8" s="150"/>
      <c r="E8" s="150"/>
      <c r="F8" s="150"/>
      <c r="G8" s="150"/>
      <c r="H8" s="151"/>
      <c r="I8" s="38"/>
      <c r="J8" s="13"/>
      <c r="K8" s="39"/>
    </row>
    <row r="9" spans="1:11" ht="12.75">
      <c r="A9" s="158" t="s">
        <v>10</v>
      </c>
      <c r="B9" s="5" t="s">
        <v>52</v>
      </c>
      <c r="C9" s="80">
        <v>-15.9689</v>
      </c>
      <c r="D9" s="80">
        <v>21.7452</v>
      </c>
      <c r="E9" s="80">
        <v>60.7289</v>
      </c>
      <c r="F9" s="80">
        <v>-15.9689</v>
      </c>
      <c r="G9" s="80">
        <v>21.7452</v>
      </c>
      <c r="H9" s="111">
        <v>60.7289</v>
      </c>
      <c r="I9" s="13">
        <v>50</v>
      </c>
      <c r="J9" s="13">
        <f>-I9</f>
        <v>-50</v>
      </c>
      <c r="K9" s="104" t="s">
        <v>31</v>
      </c>
    </row>
    <row r="10" spans="1:11" ht="12.75">
      <c r="A10" s="157"/>
      <c r="B10" s="7" t="s">
        <v>53</v>
      </c>
      <c r="C10" s="81">
        <v>-12.3864</v>
      </c>
      <c r="D10" s="81">
        <v>-2.5157</v>
      </c>
      <c r="E10" s="81">
        <v>-2.7425</v>
      </c>
      <c r="F10" s="81">
        <v>-12.3864</v>
      </c>
      <c r="G10" s="81">
        <v>-2.5157</v>
      </c>
      <c r="H10" s="112">
        <v>-2.7425</v>
      </c>
      <c r="I10" s="13">
        <v>50</v>
      </c>
      <c r="J10" s="13">
        <f aca="true" t="shared" si="0" ref="J10:J26">-I10</f>
        <v>-50</v>
      </c>
      <c r="K10" s="104" t="s">
        <v>31</v>
      </c>
    </row>
    <row r="11" spans="1:11" ht="12.75">
      <c r="A11" s="157" t="s">
        <v>23</v>
      </c>
      <c r="B11" s="5" t="s">
        <v>52</v>
      </c>
      <c r="C11" s="80">
        <v>0.8865</v>
      </c>
      <c r="D11" s="80">
        <v>39.5071</v>
      </c>
      <c r="E11" s="80">
        <v>78.1869</v>
      </c>
      <c r="F11" s="80">
        <v>0.8865</v>
      </c>
      <c r="G11" s="80">
        <v>39.5071</v>
      </c>
      <c r="H11" s="111">
        <v>78.1869</v>
      </c>
      <c r="I11" s="13">
        <v>50</v>
      </c>
      <c r="J11" s="13">
        <f t="shared" si="0"/>
        <v>-50</v>
      </c>
      <c r="K11" s="104" t="s">
        <v>31</v>
      </c>
    </row>
    <row r="12" spans="1:11" ht="12.75">
      <c r="A12" s="157"/>
      <c r="B12" s="7" t="s">
        <v>53</v>
      </c>
      <c r="C12" s="81">
        <v>-6.6647</v>
      </c>
      <c r="D12" s="81">
        <v>-1.3515</v>
      </c>
      <c r="E12" s="81">
        <v>-6.2151</v>
      </c>
      <c r="F12" s="81">
        <v>-6.6647</v>
      </c>
      <c r="G12" s="81">
        <v>-1.3515</v>
      </c>
      <c r="H12" s="112">
        <v>-6.2151</v>
      </c>
      <c r="I12" s="13">
        <v>50</v>
      </c>
      <c r="J12" s="13">
        <f t="shared" si="0"/>
        <v>-50</v>
      </c>
      <c r="K12" s="104" t="s">
        <v>31</v>
      </c>
    </row>
    <row r="13" spans="1:11" ht="12.75">
      <c r="A13" s="157" t="s">
        <v>24</v>
      </c>
      <c r="B13" s="67" t="s">
        <v>52</v>
      </c>
      <c r="C13" s="83">
        <v>3.2532</v>
      </c>
      <c r="D13" s="80">
        <v>25.6563</v>
      </c>
      <c r="E13" s="80">
        <v>49.0625</v>
      </c>
      <c r="F13" s="80">
        <v>3.2532</v>
      </c>
      <c r="G13" s="80">
        <v>25.6563</v>
      </c>
      <c r="H13" s="111">
        <v>49.0625</v>
      </c>
      <c r="I13" s="13">
        <v>50</v>
      </c>
      <c r="J13" s="13">
        <f t="shared" si="0"/>
        <v>-50</v>
      </c>
      <c r="K13" s="104" t="s">
        <v>31</v>
      </c>
    </row>
    <row r="14" spans="1:11" ht="12.75">
      <c r="A14" s="157"/>
      <c r="B14" s="7" t="s">
        <v>53</v>
      </c>
      <c r="C14" s="81">
        <v>-69.0128</v>
      </c>
      <c r="D14" s="81">
        <v>-62.1877</v>
      </c>
      <c r="E14" s="81">
        <v>-61.3934</v>
      </c>
      <c r="F14" s="81">
        <v>-69.0128</v>
      </c>
      <c r="G14" s="81">
        <v>-62.1877</v>
      </c>
      <c r="H14" s="112">
        <v>-61.3934</v>
      </c>
      <c r="I14" s="13">
        <v>50</v>
      </c>
      <c r="J14" s="13">
        <f t="shared" si="0"/>
        <v>-50</v>
      </c>
      <c r="K14" s="104" t="s">
        <v>31</v>
      </c>
    </row>
    <row r="15" spans="1:11" ht="12.75">
      <c r="A15" s="157" t="s">
        <v>25</v>
      </c>
      <c r="B15" s="5" t="s">
        <v>52</v>
      </c>
      <c r="C15" s="80">
        <v>20.1085</v>
      </c>
      <c r="D15" s="80">
        <v>43.4182</v>
      </c>
      <c r="E15" s="80">
        <v>66.5205</v>
      </c>
      <c r="F15" s="80">
        <v>20.1085</v>
      </c>
      <c r="G15" s="80">
        <v>43.4182</v>
      </c>
      <c r="H15" s="111">
        <v>66.5205</v>
      </c>
      <c r="I15" s="13">
        <v>50</v>
      </c>
      <c r="J15" s="13">
        <f t="shared" si="0"/>
        <v>-50</v>
      </c>
      <c r="K15" s="104" t="s">
        <v>31</v>
      </c>
    </row>
    <row r="16" spans="1:11" ht="12.75">
      <c r="A16" s="159"/>
      <c r="B16" s="7" t="s">
        <v>53</v>
      </c>
      <c r="C16" s="81">
        <v>-63.2912</v>
      </c>
      <c r="D16" s="81">
        <v>-61.0235</v>
      </c>
      <c r="E16" s="81">
        <v>-64.866</v>
      </c>
      <c r="F16" s="81">
        <v>-63.2912</v>
      </c>
      <c r="G16" s="81">
        <v>-61.0235</v>
      </c>
      <c r="H16" s="112">
        <v>-64.866</v>
      </c>
      <c r="I16" s="13">
        <v>50</v>
      </c>
      <c r="J16" s="13">
        <f t="shared" si="0"/>
        <v>-50</v>
      </c>
      <c r="K16" s="104" t="s">
        <v>31</v>
      </c>
    </row>
    <row r="17" spans="1:11" ht="12.75">
      <c r="A17" s="142"/>
      <c r="B17" s="143"/>
      <c r="C17" s="150"/>
      <c r="D17" s="150"/>
      <c r="E17" s="150"/>
      <c r="F17" s="150"/>
      <c r="G17" s="150"/>
      <c r="H17" s="151"/>
      <c r="I17" s="38"/>
      <c r="J17" s="13">
        <f t="shared" si="0"/>
        <v>0</v>
      </c>
      <c r="K17" s="104" t="s">
        <v>31</v>
      </c>
    </row>
    <row r="18" spans="1:11" ht="12.75">
      <c r="A18" s="142" t="s">
        <v>11</v>
      </c>
      <c r="B18" s="153"/>
      <c r="C18" s="5"/>
      <c r="D18" s="5"/>
      <c r="E18" s="5"/>
      <c r="F18" s="5"/>
      <c r="G18" s="5"/>
      <c r="H18" s="18"/>
      <c r="I18" s="38">
        <v>100</v>
      </c>
      <c r="J18" s="13">
        <f t="shared" si="0"/>
        <v>-100</v>
      </c>
      <c r="K18" s="104" t="s">
        <v>31</v>
      </c>
    </row>
    <row r="19" spans="1:11" ht="12.75">
      <c r="A19" s="154" t="s">
        <v>12</v>
      </c>
      <c r="B19" s="155"/>
      <c r="C19" s="6"/>
      <c r="D19" s="6"/>
      <c r="E19" s="6"/>
      <c r="F19" s="6"/>
      <c r="G19" s="6"/>
      <c r="H19" s="20"/>
      <c r="I19" s="38">
        <v>5</v>
      </c>
      <c r="J19" s="13">
        <f t="shared" si="0"/>
        <v>-5</v>
      </c>
      <c r="K19" s="105" t="s">
        <v>30</v>
      </c>
    </row>
    <row r="20" spans="1:11" ht="12.75">
      <c r="A20" s="154" t="s">
        <v>13</v>
      </c>
      <c r="B20" s="149"/>
      <c r="C20" s="6"/>
      <c r="D20" s="6"/>
      <c r="E20" s="6"/>
      <c r="F20" s="6"/>
      <c r="G20" s="6"/>
      <c r="H20" s="20"/>
      <c r="I20" s="38">
        <v>100</v>
      </c>
      <c r="J20" s="13">
        <f t="shared" si="0"/>
        <v>-100</v>
      </c>
      <c r="K20" s="104" t="s">
        <v>31</v>
      </c>
    </row>
    <row r="21" spans="1:11" ht="12.75">
      <c r="A21" s="19" t="s">
        <v>20</v>
      </c>
      <c r="B21" s="11"/>
      <c r="C21" s="6"/>
      <c r="D21" s="6"/>
      <c r="E21" s="6"/>
      <c r="F21" s="6"/>
      <c r="G21" s="6"/>
      <c r="H21" s="20"/>
      <c r="I21" s="38">
        <v>100</v>
      </c>
      <c r="J21" s="13">
        <f t="shared" si="0"/>
        <v>-100</v>
      </c>
      <c r="K21" s="104" t="s">
        <v>31</v>
      </c>
    </row>
    <row r="22" spans="1:11" ht="12.75">
      <c r="A22" s="23" t="s">
        <v>21</v>
      </c>
      <c r="B22" s="3"/>
      <c r="C22" s="7"/>
      <c r="D22" s="7"/>
      <c r="E22" s="7"/>
      <c r="F22" s="7"/>
      <c r="G22" s="7"/>
      <c r="H22" s="21"/>
      <c r="I22" s="38">
        <v>50</v>
      </c>
      <c r="J22" s="13">
        <f t="shared" si="0"/>
        <v>-50</v>
      </c>
      <c r="K22" s="104" t="s">
        <v>31</v>
      </c>
    </row>
    <row r="23" spans="1:11" ht="12.75">
      <c r="A23" s="142"/>
      <c r="B23" s="143"/>
      <c r="C23" s="150"/>
      <c r="D23" s="150"/>
      <c r="E23" s="150"/>
      <c r="F23" s="150"/>
      <c r="G23" s="150"/>
      <c r="H23" s="151"/>
      <c r="I23" s="38"/>
      <c r="J23" s="13">
        <f t="shared" si="0"/>
        <v>0</v>
      </c>
      <c r="K23" s="104" t="s">
        <v>31</v>
      </c>
    </row>
    <row r="24" spans="1:11" ht="19.5" customHeight="1">
      <c r="A24" s="156" t="s">
        <v>14</v>
      </c>
      <c r="B24" s="4" t="s">
        <v>15</v>
      </c>
      <c r="C24" s="8"/>
      <c r="D24" s="8"/>
      <c r="E24" s="8"/>
      <c r="F24" s="8"/>
      <c r="G24" s="8"/>
      <c r="H24" s="24"/>
      <c r="I24" s="38">
        <v>100</v>
      </c>
      <c r="J24" s="13">
        <f t="shared" si="0"/>
        <v>-100</v>
      </c>
      <c r="K24" s="104" t="s">
        <v>31</v>
      </c>
    </row>
    <row r="25" spans="1:11" ht="19.5" customHeight="1">
      <c r="A25" s="157"/>
      <c r="B25" s="2" t="s">
        <v>16</v>
      </c>
      <c r="C25" s="9"/>
      <c r="D25" s="9"/>
      <c r="E25" s="9"/>
      <c r="F25" s="9"/>
      <c r="G25" s="9"/>
      <c r="H25" s="25"/>
      <c r="I25" s="38">
        <v>100</v>
      </c>
      <c r="J25" s="13">
        <f t="shared" si="0"/>
        <v>-100</v>
      </c>
      <c r="K25" s="104" t="s">
        <v>31</v>
      </c>
    </row>
    <row r="26" spans="1:11" ht="19.5" customHeight="1">
      <c r="A26" s="22" t="s">
        <v>26</v>
      </c>
      <c r="B26" s="3"/>
      <c r="C26" s="10"/>
      <c r="D26" s="10"/>
      <c r="E26" s="10"/>
      <c r="F26" s="10"/>
      <c r="G26" s="10"/>
      <c r="H26" s="26"/>
      <c r="I26" s="38">
        <v>150</v>
      </c>
      <c r="J26" s="13">
        <f t="shared" si="0"/>
        <v>-150</v>
      </c>
      <c r="K26" s="104" t="s">
        <v>31</v>
      </c>
    </row>
    <row r="27" spans="1:11" ht="12.75" customHeight="1" thickBot="1">
      <c r="A27" s="139"/>
      <c r="B27" s="140"/>
      <c r="C27" s="140"/>
      <c r="D27" s="140"/>
      <c r="E27" s="140"/>
      <c r="F27" s="140"/>
      <c r="G27" s="140"/>
      <c r="H27" s="141"/>
      <c r="I27" s="106"/>
      <c r="J27" s="40"/>
      <c r="K27" s="41"/>
    </row>
    <row r="28" spans="1:8" ht="12.75">
      <c r="A28" s="149" t="s">
        <v>22</v>
      </c>
      <c r="B28" s="149"/>
      <c r="C28" s="149"/>
      <c r="D28" s="149"/>
      <c r="E28" s="149"/>
      <c r="F28" s="149"/>
      <c r="G28" s="149"/>
      <c r="H28" s="149"/>
    </row>
    <row r="29" spans="1:8" ht="13.5" thickBot="1">
      <c r="A29" s="160"/>
      <c r="B29" s="160"/>
      <c r="C29" s="160"/>
      <c r="D29" s="160"/>
      <c r="E29" s="160"/>
      <c r="F29" s="160"/>
      <c r="G29" s="160"/>
      <c r="H29" s="160"/>
    </row>
    <row r="30" spans="1:11" ht="25.5">
      <c r="A30" s="42" t="s">
        <v>32</v>
      </c>
      <c r="B30" s="120" t="s">
        <v>56</v>
      </c>
      <c r="C30" s="49">
        <v>270</v>
      </c>
      <c r="D30" s="49">
        <v>270</v>
      </c>
      <c r="E30" s="49">
        <v>270</v>
      </c>
      <c r="F30" s="49">
        <v>270</v>
      </c>
      <c r="G30" s="49">
        <v>270</v>
      </c>
      <c r="H30" s="49">
        <v>270</v>
      </c>
      <c r="I30" s="100"/>
      <c r="J30" s="100"/>
      <c r="K30" s="107" t="s">
        <v>31</v>
      </c>
    </row>
    <row r="31" spans="1:11" ht="26.25" thickBot="1">
      <c r="A31" s="108" t="s">
        <v>33</v>
      </c>
      <c r="B31" s="121" t="s">
        <v>57</v>
      </c>
      <c r="C31" s="109">
        <v>4018</v>
      </c>
      <c r="D31" s="109">
        <v>4018</v>
      </c>
      <c r="E31" s="109">
        <v>4018</v>
      </c>
      <c r="F31" s="109">
        <v>-700</v>
      </c>
      <c r="G31" s="109">
        <v>-700</v>
      </c>
      <c r="H31" s="109">
        <v>-700</v>
      </c>
      <c r="I31" s="40"/>
      <c r="J31" s="40"/>
      <c r="K31" s="110" t="s">
        <v>31</v>
      </c>
    </row>
  </sheetData>
  <mergeCells count="20">
    <mergeCell ref="A17:H17"/>
    <mergeCell ref="A18:B18"/>
    <mergeCell ref="A19:B19"/>
    <mergeCell ref="A28:H29"/>
    <mergeCell ref="A20:B20"/>
    <mergeCell ref="A23:H23"/>
    <mergeCell ref="A24:A25"/>
    <mergeCell ref="A27:H27"/>
    <mergeCell ref="A9:A10"/>
    <mergeCell ref="A11:A12"/>
    <mergeCell ref="A13:A14"/>
    <mergeCell ref="A15:A16"/>
    <mergeCell ref="A5:B5"/>
    <mergeCell ref="A6:B6"/>
    <mergeCell ref="A7:B7"/>
    <mergeCell ref="A8:H8"/>
    <mergeCell ref="F1:H1"/>
    <mergeCell ref="A2:H2"/>
    <mergeCell ref="A3:B3"/>
    <mergeCell ref="A4:H4"/>
  </mergeCells>
  <printOptions/>
  <pageMargins left="0.75" right="0.75" top="1" bottom="1" header="0.5" footer="0.5"/>
  <pageSetup fitToHeight="1" fitToWidth="1" horizontalDpi="300" verticalDpi="300" orientation="landscape" scale="94" r:id="rId1"/>
  <headerFooter alignWithMargins="0">
    <oddFooter>&amp;LAlonso/Madaras&amp;R&amp;D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8"/>
  <sheetViews>
    <sheetView workbookViewId="0" topLeftCell="A1">
      <selection activeCell="G30" sqref="G30"/>
    </sheetView>
  </sheetViews>
  <sheetFormatPr defaultColWidth="9.00390625" defaultRowHeight="12.75"/>
  <cols>
    <col min="1" max="1" width="15.625" style="0" customWidth="1"/>
    <col min="2" max="2" width="14.125" style="0" customWidth="1"/>
    <col min="3" max="8" width="9.75390625" style="0" customWidth="1"/>
    <col min="9" max="16384" width="11.00390625" style="0" customWidth="1"/>
  </cols>
  <sheetData>
    <row r="1" spans="1:10" ht="15">
      <c r="A1" s="42"/>
      <c r="B1" s="49"/>
      <c r="C1" s="49"/>
      <c r="D1" s="49"/>
      <c r="E1" s="71" t="s">
        <v>54</v>
      </c>
      <c r="F1" s="136">
        <f>Summary!F1</f>
        <v>9000</v>
      </c>
      <c r="G1" s="137"/>
      <c r="H1" s="137"/>
      <c r="I1" s="49"/>
      <c r="J1" s="50"/>
    </row>
    <row r="2" spans="1:10" ht="13.5" thickBot="1">
      <c r="A2" s="154"/>
      <c r="B2" s="149"/>
      <c r="C2" s="149"/>
      <c r="D2" s="149"/>
      <c r="E2" s="149"/>
      <c r="F2" s="149"/>
      <c r="G2" s="149"/>
      <c r="H2" s="149"/>
      <c r="I2" s="2"/>
      <c r="J2" s="33"/>
    </row>
    <row r="3" spans="1:10" ht="12.75">
      <c r="A3" s="162"/>
      <c r="B3" s="149"/>
      <c r="C3" s="35"/>
      <c r="D3" s="36" t="s">
        <v>8</v>
      </c>
      <c r="E3" s="37"/>
      <c r="F3" s="35"/>
      <c r="G3" s="36" t="s">
        <v>9</v>
      </c>
      <c r="H3" s="37"/>
      <c r="I3" s="42"/>
      <c r="J3" s="43" t="s">
        <v>4</v>
      </c>
    </row>
    <row r="4" spans="1:10" ht="12.75" customHeight="1">
      <c r="A4" s="34"/>
      <c r="B4" s="2"/>
      <c r="C4" s="38" t="s">
        <v>49</v>
      </c>
      <c r="D4" s="13" t="s">
        <v>50</v>
      </c>
      <c r="E4" s="39" t="s">
        <v>51</v>
      </c>
      <c r="F4" s="38" t="s">
        <v>49</v>
      </c>
      <c r="G4" s="13" t="s">
        <v>50</v>
      </c>
      <c r="H4" s="39" t="s">
        <v>51</v>
      </c>
      <c r="I4" s="38" t="s">
        <v>49</v>
      </c>
      <c r="J4" s="39" t="s">
        <v>50</v>
      </c>
    </row>
    <row r="5" spans="1:10" ht="12.75">
      <c r="A5" s="158" t="s">
        <v>10</v>
      </c>
      <c r="B5" s="12" t="s">
        <v>52</v>
      </c>
      <c r="C5" s="82"/>
      <c r="D5" s="111"/>
      <c r="E5" s="84">
        <v>-15.947</v>
      </c>
      <c r="F5" s="82"/>
      <c r="G5" s="111"/>
      <c r="H5" s="84">
        <v>21.7401</v>
      </c>
      <c r="I5" s="82"/>
      <c r="J5" s="125">
        <v>60.7272</v>
      </c>
    </row>
    <row r="6" spans="1:10" ht="12.75">
      <c r="A6" s="159"/>
      <c r="B6" s="13" t="s">
        <v>53</v>
      </c>
      <c r="C6" s="85"/>
      <c r="D6" s="112"/>
      <c r="E6" s="86">
        <v>-12.361</v>
      </c>
      <c r="F6" s="85"/>
      <c r="G6" s="112"/>
      <c r="H6" s="86">
        <v>-2.5178</v>
      </c>
      <c r="I6" s="85"/>
      <c r="J6" s="126">
        <v>-2.7418</v>
      </c>
    </row>
    <row r="7" spans="1:10" ht="12.75">
      <c r="A7" s="157" t="s">
        <v>23</v>
      </c>
      <c r="B7" s="30" t="s">
        <v>52</v>
      </c>
      <c r="C7" s="82"/>
      <c r="D7" s="111"/>
      <c r="E7" s="84">
        <v>0.9125</v>
      </c>
      <c r="F7" s="82"/>
      <c r="G7" s="111"/>
      <c r="H7" s="84">
        <v>39.5011</v>
      </c>
      <c r="I7" s="82"/>
      <c r="J7" s="125">
        <v>78.1849</v>
      </c>
    </row>
    <row r="8" spans="1:10" ht="12.75">
      <c r="A8" s="157"/>
      <c r="B8" s="48" t="s">
        <v>53</v>
      </c>
      <c r="C8" s="85"/>
      <c r="D8" s="112"/>
      <c r="E8" s="86">
        <v>-6.654</v>
      </c>
      <c r="F8" s="85"/>
      <c r="G8" s="112"/>
      <c r="H8" s="86">
        <v>-1.3553</v>
      </c>
      <c r="I8" s="85"/>
      <c r="J8" s="126">
        <v>-6.2123</v>
      </c>
    </row>
    <row r="9" spans="1:10" ht="12.75">
      <c r="A9" s="158" t="s">
        <v>24</v>
      </c>
      <c r="B9" s="69" t="s">
        <v>52</v>
      </c>
      <c r="C9" s="82"/>
      <c r="D9" s="111"/>
      <c r="E9" s="84">
        <v>3.2237</v>
      </c>
      <c r="F9" s="82"/>
      <c r="G9" s="111"/>
      <c r="H9" s="84">
        <v>25.6448</v>
      </c>
      <c r="I9" s="82"/>
      <c r="J9" s="125">
        <v>49.0645</v>
      </c>
    </row>
    <row r="10" spans="1:10" ht="12.75">
      <c r="A10" s="159"/>
      <c r="B10" s="13" t="s">
        <v>53</v>
      </c>
      <c r="C10" s="85"/>
      <c r="D10" s="112"/>
      <c r="E10" s="86">
        <v>-69.0042</v>
      </c>
      <c r="F10" s="85"/>
      <c r="G10" s="112"/>
      <c r="H10" s="86">
        <v>-62.1883</v>
      </c>
      <c r="I10" s="85"/>
      <c r="J10" s="126">
        <v>-61.3915</v>
      </c>
    </row>
    <row r="11" spans="1:10" ht="12.75">
      <c r="A11" s="158" t="s">
        <v>25</v>
      </c>
      <c r="B11" s="30" t="s">
        <v>52</v>
      </c>
      <c r="C11" s="82"/>
      <c r="D11" s="111"/>
      <c r="E11" s="84">
        <v>20.0825</v>
      </c>
      <c r="F11" s="82"/>
      <c r="G11" s="111"/>
      <c r="H11" s="84">
        <v>43.4067</v>
      </c>
      <c r="I11" s="82"/>
      <c r="J11" s="125">
        <v>66.5227</v>
      </c>
    </row>
    <row r="12" spans="1:10" ht="13.5" thickBot="1">
      <c r="A12" s="159"/>
      <c r="B12" s="48" t="s">
        <v>53</v>
      </c>
      <c r="C12" s="87"/>
      <c r="D12" s="127"/>
      <c r="E12" s="88">
        <v>-63.2985</v>
      </c>
      <c r="F12" s="87"/>
      <c r="G12" s="127"/>
      <c r="H12" s="88">
        <v>-61.0253</v>
      </c>
      <c r="I12" s="87"/>
      <c r="J12" s="128">
        <v>-64.8637</v>
      </c>
    </row>
    <row r="13" spans="1:10" ht="13.5" thickBot="1">
      <c r="A13" s="154"/>
      <c r="B13" s="149"/>
      <c r="C13" s="144"/>
      <c r="D13" s="144"/>
      <c r="E13" s="144"/>
      <c r="F13" s="144"/>
      <c r="G13" s="144"/>
      <c r="H13" s="144"/>
      <c r="I13" s="2"/>
      <c r="J13" s="33"/>
    </row>
    <row r="14" spans="1:10" ht="12.75">
      <c r="A14" s="162"/>
      <c r="B14" s="149"/>
      <c r="C14" s="35"/>
      <c r="D14" s="36" t="s">
        <v>5</v>
      </c>
      <c r="E14" s="37"/>
      <c r="F14" s="35"/>
      <c r="G14" s="36" t="s">
        <v>6</v>
      </c>
      <c r="H14" s="37"/>
      <c r="I14" s="52"/>
      <c r="J14" s="53" t="s">
        <v>7</v>
      </c>
    </row>
    <row r="15" spans="1:10" ht="12.75" customHeight="1">
      <c r="A15" s="34"/>
      <c r="B15" s="2"/>
      <c r="C15" s="38" t="s">
        <v>49</v>
      </c>
      <c r="D15" s="13" t="s">
        <v>50</v>
      </c>
      <c r="E15" s="39" t="s">
        <v>51</v>
      </c>
      <c r="F15" s="38" t="s">
        <v>49</v>
      </c>
      <c r="G15" s="13" t="s">
        <v>50</v>
      </c>
      <c r="H15" s="39" t="s">
        <v>51</v>
      </c>
      <c r="I15" s="38" t="s">
        <v>49</v>
      </c>
      <c r="J15" s="39" t="s">
        <v>50</v>
      </c>
    </row>
    <row r="16" spans="1:10" ht="12.75">
      <c r="A16" s="158" t="s">
        <v>10</v>
      </c>
      <c r="B16" s="12" t="s">
        <v>52</v>
      </c>
      <c r="C16" s="82">
        <v>-15.9698</v>
      </c>
      <c r="D16" s="111"/>
      <c r="E16" s="84">
        <v>-15.9706</v>
      </c>
      <c r="F16" s="82">
        <v>21.7425</v>
      </c>
      <c r="G16" s="111"/>
      <c r="H16" s="84">
        <v>21.7377</v>
      </c>
      <c r="I16" s="82">
        <v>60.7259</v>
      </c>
      <c r="J16" s="125">
        <v>60.7251</v>
      </c>
    </row>
    <row r="17" spans="1:10" ht="12.75">
      <c r="A17" s="159"/>
      <c r="B17" s="14" t="s">
        <v>53</v>
      </c>
      <c r="C17" s="89">
        <v>-12.3866</v>
      </c>
      <c r="D17" s="124"/>
      <c r="E17" s="90">
        <v>-12.3885</v>
      </c>
      <c r="F17" s="89">
        <v>-2.5182</v>
      </c>
      <c r="G17" s="124"/>
      <c r="H17" s="90">
        <v>-2.519</v>
      </c>
      <c r="I17" s="89">
        <v>-2.7439</v>
      </c>
      <c r="J17" s="129">
        <v>-2.7442</v>
      </c>
    </row>
    <row r="18" spans="1:10" ht="12.75">
      <c r="A18" s="158" t="s">
        <v>23</v>
      </c>
      <c r="B18" s="13" t="s">
        <v>52</v>
      </c>
      <c r="C18" s="82">
        <v>0.8879</v>
      </c>
      <c r="D18" s="111"/>
      <c r="E18" s="84">
        <v>0.8845</v>
      </c>
      <c r="F18" s="82">
        <v>39.5052</v>
      </c>
      <c r="G18" s="111"/>
      <c r="H18" s="84">
        <v>39.4992</v>
      </c>
      <c r="I18" s="82">
        <v>78.183</v>
      </c>
      <c r="J18" s="125">
        <v>78.1836</v>
      </c>
    </row>
    <row r="19" spans="1:10" ht="12.75">
      <c r="A19" s="159"/>
      <c r="B19" s="13" t="s">
        <v>53</v>
      </c>
      <c r="C19" s="85">
        <v>-6.6651</v>
      </c>
      <c r="D19" s="112"/>
      <c r="E19" s="86">
        <v>-6.6674</v>
      </c>
      <c r="F19" s="85">
        <v>-1.353</v>
      </c>
      <c r="G19" s="112"/>
      <c r="H19" s="86">
        <v>-1.3523</v>
      </c>
      <c r="I19" s="85">
        <v>-6.2157</v>
      </c>
      <c r="J19" s="126">
        <v>-6.2157</v>
      </c>
    </row>
    <row r="20" spans="1:10" ht="12.75">
      <c r="A20" s="157" t="s">
        <v>24</v>
      </c>
      <c r="B20" s="12" t="s">
        <v>52</v>
      </c>
      <c r="C20" s="89">
        <v>3.2514</v>
      </c>
      <c r="D20" s="124"/>
      <c r="E20" s="90">
        <v>3.2457</v>
      </c>
      <c r="F20" s="89">
        <v>25.6554</v>
      </c>
      <c r="G20" s="124"/>
      <c r="H20" s="90">
        <v>25.6564</v>
      </c>
      <c r="I20" s="89">
        <v>49.0621</v>
      </c>
      <c r="J20" s="129">
        <v>49.0635</v>
      </c>
    </row>
    <row r="21" spans="1:10" ht="12.75">
      <c r="A21" s="157"/>
      <c r="B21" s="13" t="s">
        <v>53</v>
      </c>
      <c r="C21" s="89">
        <v>-69.0147</v>
      </c>
      <c r="D21" s="124"/>
      <c r="E21" s="90">
        <v>-69.0181</v>
      </c>
      <c r="F21" s="89">
        <v>-62.19</v>
      </c>
      <c r="G21" s="124"/>
      <c r="H21" s="90">
        <v>-62.1927</v>
      </c>
      <c r="I21" s="89">
        <v>-61.3945</v>
      </c>
      <c r="J21" s="129">
        <v>-61.3973</v>
      </c>
    </row>
    <row r="22" spans="1:10" ht="12.75">
      <c r="A22" s="158" t="s">
        <v>25</v>
      </c>
      <c r="B22" s="30" t="s">
        <v>52</v>
      </c>
      <c r="C22" s="82">
        <v>20.104</v>
      </c>
      <c r="D22" s="111"/>
      <c r="E22" s="84">
        <v>20.1012</v>
      </c>
      <c r="F22" s="82">
        <v>43.4158</v>
      </c>
      <c r="G22" s="111"/>
      <c r="H22" s="84">
        <v>43.4203</v>
      </c>
      <c r="I22" s="82">
        <v>66.5194</v>
      </c>
      <c r="J22" s="125">
        <v>66.5221</v>
      </c>
    </row>
    <row r="23" spans="1:10" ht="13.5" thickBot="1">
      <c r="A23" s="163"/>
      <c r="B23" s="41" t="s">
        <v>53</v>
      </c>
      <c r="C23" s="87">
        <v>-63.2923</v>
      </c>
      <c r="D23" s="127"/>
      <c r="E23" s="88">
        <v>-63.2961</v>
      </c>
      <c r="F23" s="87">
        <v>-61.0244</v>
      </c>
      <c r="G23" s="127"/>
      <c r="H23" s="88">
        <v>-61.0244</v>
      </c>
      <c r="I23" s="87">
        <v>-64.8655</v>
      </c>
      <c r="J23" s="128">
        <v>-64.8663</v>
      </c>
    </row>
    <row r="24" spans="1:8" ht="12.75">
      <c r="A24" s="149" t="s">
        <v>22</v>
      </c>
      <c r="B24" s="149"/>
      <c r="C24" s="149"/>
      <c r="D24" s="149"/>
      <c r="E24" s="149"/>
      <c r="F24" s="149"/>
      <c r="G24" s="149"/>
      <c r="H24" s="149"/>
    </row>
    <row r="25" spans="1:8" ht="12.75">
      <c r="A25" s="160"/>
      <c r="B25" s="160"/>
      <c r="C25" s="160"/>
      <c r="D25" s="160"/>
      <c r="E25" s="160"/>
      <c r="F25" s="160"/>
      <c r="G25" s="160"/>
      <c r="H25" s="160"/>
    </row>
    <row r="27" ht="12.75">
      <c r="A27" t="s">
        <v>34</v>
      </c>
    </row>
    <row r="28" ht="12.75">
      <c r="A28" s="27" t="s">
        <v>35</v>
      </c>
    </row>
  </sheetData>
  <mergeCells count="14">
    <mergeCell ref="A22:A23"/>
    <mergeCell ref="A24:H25"/>
    <mergeCell ref="A13:H13"/>
    <mergeCell ref="A14:B14"/>
    <mergeCell ref="A16:A17"/>
    <mergeCell ref="A18:A19"/>
    <mergeCell ref="A7:A8"/>
    <mergeCell ref="A9:A10"/>
    <mergeCell ref="A11:A12"/>
    <mergeCell ref="A20:A21"/>
    <mergeCell ref="F1:H1"/>
    <mergeCell ref="A2:H2"/>
    <mergeCell ref="A3:B3"/>
    <mergeCell ref="A5:A6"/>
  </mergeCells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Footer>&amp;LAlonso/Madaras&amp;R&amp;D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28"/>
  <sheetViews>
    <sheetView workbookViewId="0" topLeftCell="A1">
      <selection activeCell="D31" sqref="D31"/>
    </sheetView>
  </sheetViews>
  <sheetFormatPr defaultColWidth="9.00390625" defaultRowHeight="12.75"/>
  <cols>
    <col min="1" max="1" width="15.625" style="0" customWidth="1"/>
    <col min="2" max="2" width="14.125" style="0" customWidth="1"/>
    <col min="3" max="8" width="9.75390625" style="0" customWidth="1"/>
    <col min="9" max="10" width="11.00390625" style="0" customWidth="1"/>
    <col min="11" max="12" width="11.00390625" style="0" hidden="1" customWidth="1"/>
    <col min="13" max="13" width="11.00390625" style="2" customWidth="1"/>
    <col min="14" max="16384" width="11.00390625" style="0" customWidth="1"/>
  </cols>
  <sheetData>
    <row r="1" spans="1:10" ht="15">
      <c r="A1" s="42"/>
      <c r="B1" s="49"/>
      <c r="C1" s="49"/>
      <c r="D1" s="49"/>
      <c r="E1" s="71" t="s">
        <v>55</v>
      </c>
      <c r="F1" s="99">
        <f>Summary!F1</f>
        <v>9000</v>
      </c>
      <c r="G1" s="49"/>
      <c r="H1" s="49"/>
      <c r="I1" s="49"/>
      <c r="J1" s="50"/>
    </row>
    <row r="2" spans="1:11" ht="13.5" thickBot="1">
      <c r="A2" s="154"/>
      <c r="B2" s="149"/>
      <c r="C2" s="149"/>
      <c r="D2" s="149"/>
      <c r="E2" s="149"/>
      <c r="F2" s="149"/>
      <c r="G2" s="149"/>
      <c r="H2" s="149"/>
      <c r="I2" s="2"/>
      <c r="J2" s="33"/>
      <c r="K2" t="s">
        <v>39</v>
      </c>
    </row>
    <row r="3" spans="1:10" ht="12.75">
      <c r="A3" s="154"/>
      <c r="B3" s="149"/>
      <c r="C3" s="35"/>
      <c r="D3" s="36" t="s">
        <v>8</v>
      </c>
      <c r="E3" s="37"/>
      <c r="F3" s="35"/>
      <c r="G3" s="36" t="s">
        <v>9</v>
      </c>
      <c r="H3" s="37"/>
      <c r="I3" s="42"/>
      <c r="J3" s="43" t="s">
        <v>4</v>
      </c>
    </row>
    <row r="4" spans="1:10" ht="12.75" customHeight="1">
      <c r="A4" s="34"/>
      <c r="B4" s="2"/>
      <c r="C4" s="38" t="s">
        <v>49</v>
      </c>
      <c r="D4" s="13" t="s">
        <v>50</v>
      </c>
      <c r="E4" s="39" t="s">
        <v>51</v>
      </c>
      <c r="F4" s="38" t="s">
        <v>49</v>
      </c>
      <c r="G4" s="13" t="s">
        <v>50</v>
      </c>
      <c r="H4" s="39" t="s">
        <v>51</v>
      </c>
      <c r="I4" s="38" t="s">
        <v>49</v>
      </c>
      <c r="J4" s="39" t="s">
        <v>50</v>
      </c>
    </row>
    <row r="5" spans="1:12" ht="12.75">
      <c r="A5" s="158" t="s">
        <v>10</v>
      </c>
      <c r="B5" s="12" t="s">
        <v>2</v>
      </c>
      <c r="C5" s="113">
        <f>IF('XY Raw Data'!C5="","",('XY Raw Data'!C5-Nominals!$C9)*1000)</f>
      </c>
      <c r="D5" s="72">
        <f>IF('XY Raw Data'!D5="","",('XY Raw Data'!D5-Nominals!$C9)*1000)</f>
      </c>
      <c r="E5" s="114">
        <f>IF('XY Raw Data'!E5="","",('XY Raw Data'!E5-Nominals!$C9)*1000)</f>
        <v>21.900000000000475</v>
      </c>
      <c r="F5" s="113">
        <f>IF('XY Raw Data'!F5="","",('XY Raw Data'!F5-Nominals!$D9)*1000)</f>
      </c>
      <c r="G5" s="72">
        <f>IF('XY Raw Data'!G5="","",('XY Raw Data'!G5-Nominals!$D9)*1000)</f>
      </c>
      <c r="H5" s="114">
        <f>IF('XY Raw Data'!H5="","",('XY Raw Data'!H5-Nominals!$D9)*1000)</f>
        <v>-5.099999999998772</v>
      </c>
      <c r="I5" s="113">
        <f>IF('XY Raw Data'!I5="","",('XY Raw Data'!I5-Nominals!$E9)*1000)</f>
      </c>
      <c r="J5" s="73">
        <f>IF('XY Raw Data'!J5="","",('XY Raw Data'!J5-Nominals!$E9)*1000)</f>
        <v>-1.6999999999995907</v>
      </c>
      <c r="K5">
        <f>Nominals!I9</f>
        <v>50</v>
      </c>
      <c r="L5">
        <f>-K5</f>
        <v>-50</v>
      </c>
    </row>
    <row r="6" spans="1:12" ht="12.75">
      <c r="A6" s="159"/>
      <c r="B6" s="14" t="s">
        <v>3</v>
      </c>
      <c r="C6" s="115">
        <f>IF('XY Raw Data'!C6="","",('XY Raw Data'!C6-Nominals!$C10)*1000)</f>
      </c>
      <c r="D6" s="78">
        <f>IF('XY Raw Data'!D6="","",('XY Raw Data'!D6-Nominals!$C10)*1000)</f>
      </c>
      <c r="E6" s="116">
        <f>IF('XY Raw Data'!E6="","",('XY Raw Data'!E6-Nominals!$C10)*1000)</f>
        <v>25.399999999999423</v>
      </c>
      <c r="F6" s="115">
        <f>IF('XY Raw Data'!F6="","",('XY Raw Data'!F6-Nominals!$D10)*1000)</f>
      </c>
      <c r="G6" s="78">
        <f>IF('XY Raw Data'!G6="","",('XY Raw Data'!G6-Nominals!$D10)*1000)</f>
      </c>
      <c r="H6" s="116">
        <f>IF('XY Raw Data'!H6="","",('XY Raw Data'!H6-Nominals!$D10)*1000)</f>
        <v>-2.0999999999999908</v>
      </c>
      <c r="I6" s="115">
        <f>IF('XY Raw Data'!I6="","",('XY Raw Data'!I6-Nominals!$E10)*1000)</f>
      </c>
      <c r="J6" s="79">
        <f>IF('XY Raw Data'!J6="","",('XY Raw Data'!J6-Nominals!$E10)*1000)</f>
        <v>0.700000000000145</v>
      </c>
      <c r="K6">
        <f>Nominals!I10</f>
        <v>50</v>
      </c>
      <c r="L6">
        <f aca="true" t="shared" si="0" ref="L6:L23">-K6</f>
        <v>-50</v>
      </c>
    </row>
    <row r="7" spans="1:12" ht="12.75">
      <c r="A7" s="157" t="s">
        <v>23</v>
      </c>
      <c r="B7" s="13" t="s">
        <v>2</v>
      </c>
      <c r="C7" s="113">
        <f>IF('XY Raw Data'!C7="","",('XY Raw Data'!C7-Nominals!$C11)*1000)</f>
      </c>
      <c r="D7" s="72">
        <f>IF('XY Raw Data'!D7="","",('XY Raw Data'!D7-Nominals!$C11)*1000)</f>
      </c>
      <c r="E7" s="114">
        <f>IF('XY Raw Data'!E7="","",('XY Raw Data'!E7-Nominals!$C11)*1000)</f>
        <v>26.00000000000002</v>
      </c>
      <c r="F7" s="113">
        <f>IF('XY Raw Data'!F7="","",('XY Raw Data'!F7-Nominals!$D11)*1000)</f>
      </c>
      <c r="G7" s="72">
        <f>IF('XY Raw Data'!G7="","",('XY Raw Data'!G7-Nominals!$D11)*1000)</f>
      </c>
      <c r="H7" s="114">
        <f>IF('XY Raw Data'!H7="","",('XY Raw Data'!H7-Nominals!$D11)*1000)</f>
        <v>-6.000000000000227</v>
      </c>
      <c r="I7" s="113">
        <f>IF('XY Raw Data'!I7="","",('XY Raw Data'!I7-Nominals!$E11)*1000)</f>
      </c>
      <c r="J7" s="73">
        <f>IF('XY Raw Data'!J7="","",('XY Raw Data'!J7-Nominals!$E11)*1000)</f>
        <v>-1.9999999999953388</v>
      </c>
      <c r="K7">
        <f>Nominals!I11</f>
        <v>50</v>
      </c>
      <c r="L7">
        <f t="shared" si="0"/>
        <v>-50</v>
      </c>
    </row>
    <row r="8" spans="1:12" ht="12.75">
      <c r="A8" s="157"/>
      <c r="B8" s="13" t="s">
        <v>3</v>
      </c>
      <c r="C8" s="115">
        <f>IF('XY Raw Data'!C8="","",('XY Raw Data'!C8-Nominals!$C12)*1000)</f>
      </c>
      <c r="D8" s="78">
        <f>IF('XY Raw Data'!D8="","",('XY Raw Data'!D8-Nominals!$C12)*1000)</f>
      </c>
      <c r="E8" s="116">
        <f>IF('XY Raw Data'!E8="","",('XY Raw Data'!E8-Nominals!$C12)*1000)</f>
        <v>10.699999999999932</v>
      </c>
      <c r="F8" s="115">
        <f>IF('XY Raw Data'!F8="","",('XY Raw Data'!F8-Nominals!$D12)*1000)</f>
      </c>
      <c r="G8" s="78">
        <f>IF('XY Raw Data'!G8="","",('XY Raw Data'!G8-Nominals!$D12)*1000)</f>
      </c>
      <c r="H8" s="116">
        <f>IF('XY Raw Data'!H8="","",('XY Raw Data'!H8-Nominals!$D12)*1000)</f>
        <v>-3.8000000000000256</v>
      </c>
      <c r="I8" s="115">
        <f>IF('XY Raw Data'!I8="","",('XY Raw Data'!I8-Nominals!$E12)*1000)</f>
      </c>
      <c r="J8" s="79">
        <f>IF('XY Raw Data'!J8="","",('XY Raw Data'!J8-Nominals!$E12)*1000)</f>
        <v>2.7999999999996916</v>
      </c>
      <c r="K8">
        <f>Nominals!I12</f>
        <v>50</v>
      </c>
      <c r="L8">
        <f t="shared" si="0"/>
        <v>-50</v>
      </c>
    </row>
    <row r="9" spans="1:12" ht="12.75">
      <c r="A9" s="158" t="s">
        <v>24</v>
      </c>
      <c r="B9" s="12" t="s">
        <v>2</v>
      </c>
      <c r="C9" s="117">
        <f>IF('XY Raw Data'!C9="","",('XY Raw Data'!C9-Nominals!$C13)*1000)</f>
      </c>
      <c r="D9" s="76">
        <f>IF('XY Raw Data'!D9="","",('XY Raw Data'!D9-Nominals!$C13)*1000)</f>
      </c>
      <c r="E9" s="95">
        <f>IF('XY Raw Data'!E9="","",('XY Raw Data'!E9-Nominals!$C13)*1000)</f>
        <v>-29.50000000000008</v>
      </c>
      <c r="F9" s="117">
        <f>IF('XY Raw Data'!F9="","",('XY Raw Data'!F9-Nominals!$D13)*1000)</f>
      </c>
      <c r="G9" s="76">
        <f>IF('XY Raw Data'!G9="","",('XY Raw Data'!G9-Nominals!$D13)*1000)</f>
      </c>
      <c r="H9" s="95">
        <f>IF('XY Raw Data'!H9="","",('XY Raw Data'!H9-Nominals!$D13)*1000)</f>
        <v>-11.50000000000162</v>
      </c>
      <c r="I9" s="117">
        <f>IF('XY Raw Data'!I9="","",('XY Raw Data'!I9-Nominals!$E13)*1000)</f>
      </c>
      <c r="J9" s="77">
        <f>IF('XY Raw Data'!J9="","",('XY Raw Data'!J9-Nominals!$E13)*1000)</f>
        <v>2.0000000000024443</v>
      </c>
      <c r="K9">
        <f>Nominals!I13</f>
        <v>50</v>
      </c>
      <c r="L9">
        <f t="shared" si="0"/>
        <v>-50</v>
      </c>
    </row>
    <row r="10" spans="1:12" ht="12.75">
      <c r="A10" s="159"/>
      <c r="B10" s="14" t="s">
        <v>3</v>
      </c>
      <c r="C10" s="117">
        <f>IF('XY Raw Data'!C10="","",('XY Raw Data'!C10-Nominals!$C14)*1000)</f>
      </c>
      <c r="D10" s="76">
        <f>IF('XY Raw Data'!D10="","",('XY Raw Data'!D10-Nominals!$C14)*1000)</f>
      </c>
      <c r="E10" s="95">
        <f>IF('XY Raw Data'!E10="","",('XY Raw Data'!E10-Nominals!$C14)*1000)</f>
        <v>8.600000000001273</v>
      </c>
      <c r="F10" s="117">
        <f>IF('XY Raw Data'!F10="","",('XY Raw Data'!F10-Nominals!$D14)*1000)</f>
      </c>
      <c r="G10" s="76">
        <f>IF('XY Raw Data'!G10="","",('XY Raw Data'!G10-Nominals!$D14)*1000)</f>
      </c>
      <c r="H10" s="95">
        <f>IF('XY Raw Data'!H10="","",('XY Raw Data'!H10-Nominals!$D14)*1000)</f>
        <v>-0.5999999999986017</v>
      </c>
      <c r="I10" s="117">
        <f>IF('XY Raw Data'!I10="","",('XY Raw Data'!I10-Nominals!$E14)*1000)</f>
      </c>
      <c r="J10" s="77">
        <f>IF('XY Raw Data'!J10="","",('XY Raw Data'!J10-Nominals!$E14)*1000)</f>
        <v>1.8999999999991246</v>
      </c>
      <c r="K10">
        <f>Nominals!I14</f>
        <v>50</v>
      </c>
      <c r="L10">
        <f t="shared" si="0"/>
        <v>-50</v>
      </c>
    </row>
    <row r="11" spans="1:12" ht="12.75">
      <c r="A11" s="158" t="s">
        <v>25</v>
      </c>
      <c r="B11" s="12" t="s">
        <v>2</v>
      </c>
      <c r="C11" s="113">
        <f>IF('XY Raw Data'!C11="","",('XY Raw Data'!C11-Nominals!$C15)*1000)</f>
      </c>
      <c r="D11" s="72">
        <f>IF('XY Raw Data'!D11="","",('XY Raw Data'!D11-Nominals!$C15)*1000)</f>
      </c>
      <c r="E11" s="114">
        <f>IF('XY Raw Data'!E11="","",('XY Raw Data'!E11-Nominals!$C15)*1000)</f>
        <v>-25.9999999999998</v>
      </c>
      <c r="F11" s="113">
        <f>IF('XY Raw Data'!F11="","",('XY Raw Data'!F11-Nominals!$D15)*1000)</f>
      </c>
      <c r="G11" s="72">
        <f>IF('XY Raw Data'!G11="","",('XY Raw Data'!G11-Nominals!$D15)*1000)</f>
      </c>
      <c r="H11" s="114">
        <f>IF('XY Raw Data'!H11="","",('XY Raw Data'!H11-Nominals!$D15)*1000)</f>
        <v>-11.499999999998067</v>
      </c>
      <c r="I11" s="113">
        <f>IF('XY Raw Data'!I11="","",('XY Raw Data'!I11-Nominals!$E15)*1000)</f>
      </c>
      <c r="J11" s="73">
        <f>IF('XY Raw Data'!J11="","",('XY Raw Data'!J11-Nominals!$E15)*1000)</f>
        <v>2.200000000001978</v>
      </c>
      <c r="K11">
        <f>Nominals!I15</f>
        <v>50</v>
      </c>
      <c r="L11">
        <f t="shared" si="0"/>
        <v>-50</v>
      </c>
    </row>
    <row r="12" spans="1:12" ht="13.5" thickBot="1">
      <c r="A12" s="159"/>
      <c r="B12" s="14" t="s">
        <v>3</v>
      </c>
      <c r="C12" s="118">
        <f>IF('XY Raw Data'!C12="","",('XY Raw Data'!C12-Nominals!$C16)*1000)</f>
      </c>
      <c r="D12" s="122">
        <f>IF('XY Raw Data'!D12="","",('XY Raw Data'!D12-Nominals!$C16)*1000)</f>
      </c>
      <c r="E12" s="119">
        <f>IF('XY Raw Data'!E12="","",('XY Raw Data'!E12-Nominals!$C16)*1000)</f>
        <v>-7.299999999993645</v>
      </c>
      <c r="F12" s="118">
        <f>IF('XY Raw Data'!F12="","",('XY Raw Data'!F12-Nominals!$D16)*1000)</f>
      </c>
      <c r="G12" s="122">
        <f>IF('XY Raw Data'!G12="","",('XY Raw Data'!G12-Nominals!$D16)*1000)</f>
      </c>
      <c r="H12" s="119">
        <f>IF('XY Raw Data'!H12="","",('XY Raw Data'!H12-Nominals!$D16)*1000)</f>
        <v>-1.8000000000029104</v>
      </c>
      <c r="I12" s="118">
        <f>IF('XY Raw Data'!I12="","",('XY Raw Data'!I12-Nominals!$E16)*1000)</f>
      </c>
      <c r="J12" s="123">
        <f>IF('XY Raw Data'!J12="","",('XY Raw Data'!J12-Nominals!$E16)*1000)</f>
        <v>2.300000000005298</v>
      </c>
      <c r="K12">
        <f>Nominals!I16</f>
        <v>50</v>
      </c>
      <c r="L12">
        <f t="shared" si="0"/>
        <v>-50</v>
      </c>
    </row>
    <row r="13" spans="1:12" ht="13.5" thickBot="1">
      <c r="A13" s="154"/>
      <c r="B13" s="149"/>
      <c r="C13" s="144"/>
      <c r="D13" s="144"/>
      <c r="E13" s="144"/>
      <c r="F13" s="144"/>
      <c r="G13" s="144"/>
      <c r="H13" s="144"/>
      <c r="I13" s="2"/>
      <c r="J13" s="33"/>
      <c r="L13">
        <f t="shared" si="0"/>
        <v>0</v>
      </c>
    </row>
    <row r="14" spans="1:12" ht="12.75">
      <c r="A14" s="162"/>
      <c r="B14" s="149"/>
      <c r="C14" s="35"/>
      <c r="D14" s="36" t="s">
        <v>5</v>
      </c>
      <c r="E14" s="37"/>
      <c r="F14" s="35"/>
      <c r="G14" s="36" t="s">
        <v>6</v>
      </c>
      <c r="H14" s="37"/>
      <c r="I14" s="52"/>
      <c r="J14" s="53" t="s">
        <v>7</v>
      </c>
      <c r="L14">
        <f t="shared" si="0"/>
        <v>0</v>
      </c>
    </row>
    <row r="15" spans="1:12" ht="12.75" customHeight="1">
      <c r="A15" s="34"/>
      <c r="B15" s="2"/>
      <c r="C15" s="38" t="s">
        <v>49</v>
      </c>
      <c r="D15" s="13" t="s">
        <v>50</v>
      </c>
      <c r="E15" s="39" t="s">
        <v>51</v>
      </c>
      <c r="F15" s="38" t="s">
        <v>49</v>
      </c>
      <c r="G15" s="13" t="s">
        <v>50</v>
      </c>
      <c r="H15" s="39" t="s">
        <v>51</v>
      </c>
      <c r="I15" s="38" t="s">
        <v>49</v>
      </c>
      <c r="J15" s="39" t="s">
        <v>50</v>
      </c>
      <c r="L15">
        <f t="shared" si="0"/>
        <v>0</v>
      </c>
    </row>
    <row r="16" spans="1:12" ht="12.75">
      <c r="A16" s="158" t="s">
        <v>10</v>
      </c>
      <c r="B16" s="12" t="s">
        <v>2</v>
      </c>
      <c r="C16" s="113">
        <f>IF('XY Raw Data'!C16="","",('XY Raw Data'!C16-Nominals!$C9)*1000)</f>
        <v>-0.8999999999996788</v>
      </c>
      <c r="D16" s="72">
        <f>IF('XY Raw Data'!D16="","",('XY Raw Data'!D16-Nominals!$C9)*1000)</f>
      </c>
      <c r="E16" s="114">
        <f>IF('XY Raw Data'!E16="","",('XY Raw Data'!E16-Nominals!$C9)*1000)</f>
        <v>-1.6999999999995907</v>
      </c>
      <c r="F16" s="113">
        <f>IF('XY Raw Data'!F16="","",('XY Raw Data'!F16-Nominals!$D9)*1000)</f>
        <v>-2.700000000000813</v>
      </c>
      <c r="G16" s="72">
        <f>IF('XY Raw Data'!G16="","",('XY Raw Data'!G16-Nominals!$D9)*1000)</f>
      </c>
      <c r="H16" s="114">
        <f>IF('XY Raw Data'!H16="","",('XY Raw Data'!H16-Nominals!$D9)*1000)</f>
        <v>-7.500000000000284</v>
      </c>
      <c r="I16" s="113">
        <f>IF('XY Raw Data'!I16="","",('XY Raw Data'!I16-Nominals!$E9)*1000)</f>
        <v>-3.0000000000001137</v>
      </c>
      <c r="J16" s="73">
        <f>IF('XY Raw Data'!J16="","",('XY Raw Data'!J16-Nominals!$E9)*1000)</f>
        <v>-3.8000000000053547</v>
      </c>
      <c r="K16">
        <f>Nominals!I9</f>
        <v>50</v>
      </c>
      <c r="L16">
        <f t="shared" si="0"/>
        <v>-50</v>
      </c>
    </row>
    <row r="17" spans="1:12" ht="12.75">
      <c r="A17" s="159"/>
      <c r="B17" s="14" t="s">
        <v>3</v>
      </c>
      <c r="C17" s="115">
        <f>IF('XY Raw Data'!C17="","",('XY Raw Data'!C17-Nominals!$C10)*1000)</f>
        <v>-0.19999999999953388</v>
      </c>
      <c r="D17" s="78">
        <f>IF('XY Raw Data'!D17="","",('XY Raw Data'!D17-Nominals!$C10)*1000)</f>
      </c>
      <c r="E17" s="116">
        <f>IF('XY Raw Data'!E17="","",('XY Raw Data'!E17-Nominals!$C10)*1000)</f>
        <v>-2.100000000000435</v>
      </c>
      <c r="F17" s="115">
        <f>IF('XY Raw Data'!F17="","",('XY Raw Data'!F17-Nominals!$D10)*1000)</f>
        <v>-2.500000000000391</v>
      </c>
      <c r="G17" s="78">
        <f>IF('XY Raw Data'!G17="","",('XY Raw Data'!G17-Nominals!$D10)*1000)</f>
      </c>
      <c r="H17" s="116">
        <f>IF('XY Raw Data'!H17="","",('XY Raw Data'!H17-Nominals!$D10)*1000)</f>
        <v>-3.3000000000003027</v>
      </c>
      <c r="I17" s="115">
        <f>IF('XY Raw Data'!I17="","",('XY Raw Data'!I17-Nominals!$E10)*1000)</f>
        <v>-1.3999999999998458</v>
      </c>
      <c r="J17" s="79">
        <f>IF('XY Raw Data'!J17="","",('XY Raw Data'!J17-Nominals!$E10)*1000)</f>
        <v>-1.7000000000000348</v>
      </c>
      <c r="K17">
        <f>Nominals!I10</f>
        <v>50</v>
      </c>
      <c r="L17">
        <f t="shared" si="0"/>
        <v>-50</v>
      </c>
    </row>
    <row r="18" spans="1:12" ht="12.75">
      <c r="A18" s="158" t="s">
        <v>23</v>
      </c>
      <c r="B18" s="12" t="s">
        <v>2</v>
      </c>
      <c r="C18" s="117">
        <f>IF('XY Raw Data'!C18="","",('XY Raw Data'!C18-Nominals!$C11)*1000)</f>
        <v>1.4000000000000679</v>
      </c>
      <c r="D18" s="76">
        <f>IF('XY Raw Data'!D18="","",('XY Raw Data'!D18-Nominals!$C11)*1000)</f>
      </c>
      <c r="E18" s="95">
        <f>IF('XY Raw Data'!E18="","",('XY Raw Data'!E18-Nominals!$C11)*1000)</f>
        <v>-2.0000000000000018</v>
      </c>
      <c r="F18" s="117">
        <f>IF('XY Raw Data'!F18="","",('XY Raw Data'!F18-Nominals!$D11)*1000)</f>
        <v>-1.8999999999991246</v>
      </c>
      <c r="G18" s="76">
        <f>IF('XY Raw Data'!G18="","",('XY Raw Data'!G18-Nominals!$D11)*1000)</f>
      </c>
      <c r="H18" s="95">
        <f>IF('XY Raw Data'!H18="","",('XY Raw Data'!H18-Nominals!$D11)*1000)</f>
        <v>-7.899999999999352</v>
      </c>
      <c r="I18" s="117">
        <f>IF('XY Raw Data'!I18="","",('XY Raw Data'!I18-Nominals!$E11)*1000)</f>
        <v>-3.899999999987358</v>
      </c>
      <c r="J18" s="77">
        <f>IF('XY Raw Data'!J18="","",('XY Raw Data'!J18-Nominals!$E11)*1000)</f>
        <v>-3.299999999995862</v>
      </c>
      <c r="K18">
        <f>Nominals!I11</f>
        <v>50</v>
      </c>
      <c r="L18">
        <f t="shared" si="0"/>
        <v>-50</v>
      </c>
    </row>
    <row r="19" spans="1:12" ht="12.75">
      <c r="A19" s="159"/>
      <c r="B19" s="14" t="s">
        <v>3</v>
      </c>
      <c r="C19" s="117">
        <f>IF('XY Raw Data'!C19="","",('XY Raw Data'!C19-Nominals!$C12)*1000)</f>
        <v>-0.39999999999995595</v>
      </c>
      <c r="D19" s="76">
        <f>IF('XY Raw Data'!D19="","",('XY Raw Data'!D19-Nominals!$C12)*1000)</f>
      </c>
      <c r="E19" s="95">
        <f>IF('XY Raw Data'!E19="","",('XY Raw Data'!E19-Nominals!$C12)*1000)</f>
        <v>-2.6999999999999247</v>
      </c>
      <c r="F19" s="117">
        <f>IF('XY Raw Data'!F19="","",('XY Raw Data'!F19-Nominals!$D12)*1000)</f>
        <v>-1.5000000000000568</v>
      </c>
      <c r="G19" s="76">
        <f>IF('XY Raw Data'!G19="","",('XY Raw Data'!G19-Nominals!$D12)*1000)</f>
      </c>
      <c r="H19" s="95">
        <f>IF('XY Raw Data'!H19="","",('XY Raw Data'!H19-Nominals!$D12)*1000)</f>
        <v>-0.8000000000001339</v>
      </c>
      <c r="I19" s="117">
        <f>IF('XY Raw Data'!I19="","",('XY Raw Data'!I19-Nominals!$E12)*1000)</f>
        <v>-0.600000000000378</v>
      </c>
      <c r="J19" s="77">
        <f>IF('XY Raw Data'!J19="","",('XY Raw Data'!J19-Nominals!$E12)*1000)</f>
        <v>-0.600000000000378</v>
      </c>
      <c r="K19">
        <f>Nominals!I12</f>
        <v>50</v>
      </c>
      <c r="L19">
        <f t="shared" si="0"/>
        <v>-50</v>
      </c>
    </row>
    <row r="20" spans="1:12" ht="12.75">
      <c r="A20" s="157" t="s">
        <v>24</v>
      </c>
      <c r="B20" s="13" t="s">
        <v>2</v>
      </c>
      <c r="C20" s="113">
        <f>IF('XY Raw Data'!C20="","",('XY Raw Data'!C20-Nominals!$C13)*1000)</f>
        <v>-1.8000000000002458</v>
      </c>
      <c r="D20" s="72">
        <f>IF('XY Raw Data'!D20="","",('XY Raw Data'!D20-Nominals!$C13)*1000)</f>
      </c>
      <c r="E20" s="114">
        <f>IF('XY Raw Data'!E20="","",('XY Raw Data'!E20-Nominals!$C13)*1000)</f>
        <v>-7.500000000000284</v>
      </c>
      <c r="F20" s="113">
        <f>IF('XY Raw Data'!F20="","",('XY Raw Data'!F20-Nominals!$D13)*1000)</f>
        <v>-0.9000000000014552</v>
      </c>
      <c r="G20" s="72">
        <f>IF('XY Raw Data'!G20="","",('XY Raw Data'!G20-Nominals!$D13)*1000)</f>
      </c>
      <c r="H20" s="114">
        <f>IF('XY Raw Data'!H20="","",('XY Raw Data'!H20-Nominals!$D13)*1000)</f>
        <v>0.09999999999976694</v>
      </c>
      <c r="I20" s="113">
        <f>IF('XY Raw Data'!I20="","",('XY Raw Data'!I20-Nominals!$E13)*1000)</f>
        <v>-0.39999999999906777</v>
      </c>
      <c r="J20" s="73">
        <f>IF('XY Raw Data'!J20="","",('XY Raw Data'!J20-Nominals!$E13)*1000)</f>
        <v>0.9999999999976694</v>
      </c>
      <c r="K20">
        <f>Nominals!I13</f>
        <v>50</v>
      </c>
      <c r="L20">
        <f t="shared" si="0"/>
        <v>-50</v>
      </c>
    </row>
    <row r="21" spans="1:12" ht="12.75">
      <c r="A21" s="157"/>
      <c r="B21" s="13" t="s">
        <v>3</v>
      </c>
      <c r="C21" s="115">
        <f>IF('XY Raw Data'!C21="","",('XY Raw Data'!C21-Nominals!$C14)*1000)</f>
        <v>-1.90000000000623</v>
      </c>
      <c r="D21" s="78">
        <f>IF('XY Raw Data'!D21="","",('XY Raw Data'!D21-Nominals!$C14)*1000)</f>
      </c>
      <c r="E21" s="116">
        <f>IF('XY Raw Data'!E21="","",('XY Raw Data'!E21-Nominals!$C14)*1000)</f>
        <v>-5.3000000000054115</v>
      </c>
      <c r="F21" s="115">
        <f>IF('XY Raw Data'!F21="","",('XY Raw Data'!F21-Nominals!$D14)*1000)</f>
        <v>-2.2999999999981924</v>
      </c>
      <c r="G21" s="78">
        <f>IF('XY Raw Data'!G21="","",('XY Raw Data'!G21-Nominals!$D14)*1000)</f>
      </c>
      <c r="H21" s="116">
        <f>IF('XY Raw Data'!H21="","",('XY Raw Data'!H21-Nominals!$D14)*1000)</f>
        <v>-5.000000000002558</v>
      </c>
      <c r="I21" s="115">
        <f>IF('XY Raw Data'!I21="","",('XY Raw Data'!I21-Nominals!$E14)*1000)</f>
        <v>-1.100000000000989</v>
      </c>
      <c r="J21" s="79">
        <f>IF('XY Raw Data'!J21="","",('XY Raw Data'!J21-Nominals!$E14)*1000)</f>
        <v>-3.900000000001569</v>
      </c>
      <c r="K21">
        <f>Nominals!I14</f>
        <v>50</v>
      </c>
      <c r="L21">
        <f t="shared" si="0"/>
        <v>-50</v>
      </c>
    </row>
    <row r="22" spans="1:12" ht="12.75">
      <c r="A22" s="158" t="s">
        <v>25</v>
      </c>
      <c r="B22" s="12" t="s">
        <v>2</v>
      </c>
      <c r="C22" s="113">
        <f>IF('XY Raw Data'!C22="","",('XY Raw Data'!C22-Nominals!$C15)*1000)</f>
        <v>-4.5000000000001705</v>
      </c>
      <c r="D22" s="76">
        <f>IF('XY Raw Data'!D22="","",('XY Raw Data'!D22-Nominals!$C15)*1000)</f>
      </c>
      <c r="E22" s="114">
        <f>IF('XY Raw Data'!E22="","",('XY Raw Data'!E22-Nominals!$C15)*1000)</f>
        <v>-7.30000000000075</v>
      </c>
      <c r="F22" s="113">
        <f>IF('XY Raw Data'!F22="","",('XY Raw Data'!F22-Nominals!$D15)*1000)</f>
        <v>-2.400000000001512</v>
      </c>
      <c r="G22" s="72">
        <f>IF('XY Raw Data'!G22="","",('XY Raw Data'!G22-Nominals!$D15)*1000)</f>
      </c>
      <c r="H22" s="114">
        <f>IF('XY Raw Data'!H22="","",('XY Raw Data'!H22-Nominals!$D15)*1000)</f>
        <v>2.0999999999986585</v>
      </c>
      <c r="I22" s="113">
        <f>IF('XY Raw Data'!I22="","",('XY Raw Data'!I22-Nominals!$E15)*1000)</f>
        <v>-1.0999999999938836</v>
      </c>
      <c r="J22" s="73">
        <f>IF('XY Raw Data'!J22="","",('XY Raw Data'!J22-Nominals!$E15)*1000)</f>
        <v>1.599999999996271</v>
      </c>
      <c r="K22">
        <f>Nominals!I15</f>
        <v>50</v>
      </c>
      <c r="L22">
        <f t="shared" si="0"/>
        <v>-50</v>
      </c>
    </row>
    <row r="23" spans="1:12" ht="13.5" thickBot="1">
      <c r="A23" s="163"/>
      <c r="B23" s="40" t="s">
        <v>3</v>
      </c>
      <c r="C23" s="118">
        <f>IF('XY Raw Data'!C23="","",('XY Raw Data'!C23-Nominals!$C16)*1000)</f>
        <v>-1.0999999999938836</v>
      </c>
      <c r="D23" s="122">
        <f>IF('XY Raw Data'!D23="","",('XY Raw Data'!D23-Nominals!$C16)*1000)</f>
      </c>
      <c r="E23" s="119">
        <f>IF('XY Raw Data'!E23="","",('XY Raw Data'!E23-Nominals!$C16)*1000)</f>
        <v>-4.899999999999238</v>
      </c>
      <c r="F23" s="118">
        <f>IF('XY Raw Data'!F23="","",('XY Raw Data'!F23-Nominals!$D16)*1000)</f>
        <v>-0.9000000000014552</v>
      </c>
      <c r="G23" s="122">
        <f>IF('XY Raw Data'!G23="","",('XY Raw Data'!G23-Nominals!$D16)*1000)</f>
      </c>
      <c r="H23" s="119">
        <f>IF('XY Raw Data'!H23="","",('XY Raw Data'!H23-Nominals!$D16)*1000)</f>
        <v>-0.9000000000014552</v>
      </c>
      <c r="I23" s="118">
        <f>IF('XY Raw Data'!I23="","",('XY Raw Data'!I23-Nominals!$E16)*1000)</f>
        <v>0.5000000000023874</v>
      </c>
      <c r="J23" s="123">
        <f>IF('XY Raw Data'!J23="","",('XY Raw Data'!J23-Nominals!$E16)*1000)</f>
        <v>-0.2999999999957481</v>
      </c>
      <c r="K23">
        <f>Nominals!I16</f>
        <v>50</v>
      </c>
      <c r="L23">
        <f t="shared" si="0"/>
        <v>-50</v>
      </c>
    </row>
    <row r="24" spans="1:10" ht="12.75">
      <c r="A24" s="133" t="s">
        <v>22</v>
      </c>
      <c r="B24" s="133"/>
      <c r="C24" s="149"/>
      <c r="D24" s="149"/>
      <c r="E24" s="149"/>
      <c r="F24" s="149"/>
      <c r="G24" s="149"/>
      <c r="H24" s="149"/>
      <c r="I24" s="149"/>
      <c r="J24" s="149"/>
    </row>
    <row r="25" spans="1:10" ht="12.75">
      <c r="A25" s="160"/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0" ht="12.75">
      <c r="A26" s="160"/>
      <c r="B26" s="160"/>
      <c r="C26" s="160"/>
      <c r="D26" s="160"/>
      <c r="E26" s="160"/>
      <c r="F26" s="160"/>
      <c r="G26" s="160"/>
      <c r="H26" s="160"/>
      <c r="I26" s="160"/>
      <c r="J26" s="160"/>
    </row>
    <row r="27" ht="12.75">
      <c r="A27" t="s">
        <v>34</v>
      </c>
    </row>
    <row r="28" ht="12.75">
      <c r="A28" s="27" t="s">
        <v>35</v>
      </c>
    </row>
  </sheetData>
  <mergeCells count="13">
    <mergeCell ref="A24:J26"/>
    <mergeCell ref="A14:B14"/>
    <mergeCell ref="A5:A6"/>
    <mergeCell ref="A7:A8"/>
    <mergeCell ref="A9:A10"/>
    <mergeCell ref="A16:A17"/>
    <mergeCell ref="A18:A19"/>
    <mergeCell ref="A22:A23"/>
    <mergeCell ref="A20:A21"/>
    <mergeCell ref="A2:H2"/>
    <mergeCell ref="A3:B3"/>
    <mergeCell ref="A11:A12"/>
    <mergeCell ref="A13:H13"/>
  </mergeCells>
  <conditionalFormatting sqref="C5:J12 C16:J23">
    <cfRule type="cellIs" priority="1" dxfId="0" operator="notBetween" stopIfTrue="1">
      <formula>$K5</formula>
      <formula>$L5</formula>
    </cfRule>
  </conditionalFormatting>
  <printOptions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&amp;LAlonso/Madaras&amp;R&amp;D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20"/>
  <sheetViews>
    <sheetView workbookViewId="0" topLeftCell="A1">
      <selection activeCell="E31" sqref="E31"/>
    </sheetView>
  </sheetViews>
  <sheetFormatPr defaultColWidth="9.00390625" defaultRowHeight="12.75"/>
  <cols>
    <col min="1" max="1" width="15.625" style="0" customWidth="1"/>
    <col min="2" max="2" width="14.125" style="0" customWidth="1"/>
    <col min="4" max="4" width="9.875" style="0" hidden="1" customWidth="1"/>
    <col min="5" max="5" width="9.625" style="0" customWidth="1"/>
    <col min="6" max="6" width="9.875" style="0" hidden="1" customWidth="1"/>
    <col min="7" max="7" width="9.75390625" style="0" customWidth="1"/>
    <col min="8" max="8" width="9.875" style="0" hidden="1" customWidth="1"/>
    <col min="9" max="9" width="10.125" style="0" customWidth="1"/>
    <col min="10" max="10" width="9.875" style="0" hidden="1" customWidth="1"/>
    <col min="11" max="11" width="9.75390625" style="0" customWidth="1"/>
    <col min="12" max="12" width="9.875" style="0" hidden="1" customWidth="1"/>
    <col min="13" max="13" width="9.75390625" style="0" customWidth="1"/>
    <col min="14" max="14" width="9.875" style="0" hidden="1" customWidth="1"/>
    <col min="15" max="15" width="9.875" style="0" customWidth="1"/>
    <col min="16" max="16" width="11.00390625" style="0" hidden="1" customWidth="1"/>
    <col min="17" max="16384" width="11.00390625" style="0" customWidth="1"/>
  </cols>
  <sheetData>
    <row r="1" spans="1:13" ht="18">
      <c r="A1" s="42"/>
      <c r="B1" s="49"/>
      <c r="C1" s="49"/>
      <c r="D1" s="49"/>
      <c r="E1" s="49"/>
      <c r="F1" s="49"/>
      <c r="G1" s="71" t="s">
        <v>37</v>
      </c>
      <c r="H1" s="71"/>
      <c r="I1" s="70">
        <f>Summary!F1</f>
        <v>9000</v>
      </c>
      <c r="J1" s="66"/>
      <c r="K1" s="49"/>
      <c r="L1" s="49"/>
      <c r="M1" s="50"/>
    </row>
    <row r="2" spans="1:13" ht="12.75">
      <c r="A2" s="3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3"/>
    </row>
    <row r="3" spans="1:15" ht="13.5" thickBot="1">
      <c r="A3" s="135" t="s">
        <v>38</v>
      </c>
      <c r="B3" s="152"/>
      <c r="C3" s="54" t="s">
        <v>8</v>
      </c>
      <c r="D3" s="54"/>
      <c r="E3" s="54" t="s">
        <v>9</v>
      </c>
      <c r="F3" s="54"/>
      <c r="G3" s="54" t="s">
        <v>4</v>
      </c>
      <c r="H3" s="54"/>
      <c r="I3" s="54" t="s">
        <v>5</v>
      </c>
      <c r="J3" s="54"/>
      <c r="K3" s="54" t="s">
        <v>6</v>
      </c>
      <c r="L3" s="54"/>
      <c r="M3" s="55" t="s">
        <v>7</v>
      </c>
      <c r="N3" s="64"/>
      <c r="O3" s="15" t="s">
        <v>39</v>
      </c>
    </row>
    <row r="4" spans="1:14" ht="12.75" customHeight="1">
      <c r="A4" s="3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3"/>
      <c r="N4" s="2"/>
    </row>
    <row r="5" spans="1:14" ht="12.75">
      <c r="A5" s="56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51"/>
      <c r="N5" s="11"/>
    </row>
    <row r="6" spans="1:16" ht="12.75">
      <c r="A6" s="29" t="s">
        <v>42</v>
      </c>
      <c r="B6" s="28"/>
      <c r="C6" s="91">
        <v>2.98514</v>
      </c>
      <c r="D6" s="91">
        <f aca="true" t="shared" si="0" ref="D6:D11">IF(ABS(C6)&gt;$O6,1,0)</f>
        <v>0</v>
      </c>
      <c r="E6" s="91">
        <v>2.03745</v>
      </c>
      <c r="F6" s="92">
        <f aca="true" t="shared" si="1" ref="F6:F11">IF(ABS(E6)&gt;$O6,1,0)</f>
        <v>0</v>
      </c>
      <c r="G6" s="91">
        <v>3.35818</v>
      </c>
      <c r="H6" s="91">
        <f aca="true" t="shared" si="2" ref="H6:H11">IF(ABS(G6)&gt;$O6,1,0)</f>
        <v>0</v>
      </c>
      <c r="I6" s="91">
        <v>8.27287</v>
      </c>
      <c r="J6" s="91">
        <f aca="true" t="shared" si="3" ref="J6:J11">IF(ABS(I6)&gt;$O6,1,0)</f>
        <v>0</v>
      </c>
      <c r="K6" s="91">
        <v>9.49261</v>
      </c>
      <c r="L6" s="91">
        <f aca="true" t="shared" si="4" ref="L6:L11">IF(ABS(K6)&gt;$O6,1,0)</f>
        <v>0</v>
      </c>
      <c r="M6" s="93">
        <v>8.82717</v>
      </c>
      <c r="N6" s="65">
        <f>IF(ABS(M6)&gt;$O6,1,0)</f>
        <v>0</v>
      </c>
      <c r="O6">
        <v>10</v>
      </c>
      <c r="P6">
        <f>-O6</f>
        <v>-10</v>
      </c>
    </row>
    <row r="7" spans="1:16" ht="12.75">
      <c r="A7" s="59" t="s">
        <v>43</v>
      </c>
      <c r="B7" s="57" t="s">
        <v>31</v>
      </c>
      <c r="C7" s="96">
        <v>4.38204E-06</v>
      </c>
      <c r="D7" s="96">
        <f t="shared" si="0"/>
        <v>0</v>
      </c>
      <c r="E7" s="96">
        <v>4.17934E-06</v>
      </c>
      <c r="F7" s="97">
        <f t="shared" si="1"/>
        <v>0</v>
      </c>
      <c r="G7" s="96">
        <v>3.81955E-06</v>
      </c>
      <c r="H7" s="96">
        <f t="shared" si="2"/>
        <v>0</v>
      </c>
      <c r="I7" s="96">
        <v>-4.75971E-05</v>
      </c>
      <c r="J7" s="96">
        <f t="shared" si="3"/>
        <v>0</v>
      </c>
      <c r="K7" s="96">
        <v>-4.83064E-05</v>
      </c>
      <c r="L7" s="96">
        <f t="shared" si="4"/>
        <v>0</v>
      </c>
      <c r="M7" s="98">
        <v>-4.89267E-05</v>
      </c>
      <c r="N7" s="65">
        <f>IF(ABS(M7)&gt;$O7,1,0)</f>
        <v>0</v>
      </c>
      <c r="O7">
        <v>0.01</v>
      </c>
      <c r="P7">
        <f aca="true" t="shared" si="5" ref="P7:P18">-O7</f>
        <v>-0.01</v>
      </c>
    </row>
    <row r="8" spans="1:16" ht="12.75" customHeight="1">
      <c r="A8" s="32" t="s">
        <v>44</v>
      </c>
      <c r="B8" s="58" t="s">
        <v>31</v>
      </c>
      <c r="C8" s="91">
        <v>2.49401</v>
      </c>
      <c r="D8" s="91">
        <f t="shared" si="0"/>
        <v>0</v>
      </c>
      <c r="E8" s="91">
        <v>2.06046</v>
      </c>
      <c r="F8" s="92">
        <f t="shared" si="1"/>
        <v>0</v>
      </c>
      <c r="G8" s="91">
        <v>2.64526</v>
      </c>
      <c r="H8" s="91">
        <f t="shared" si="2"/>
        <v>0</v>
      </c>
      <c r="I8" s="91">
        <v>4.15161</v>
      </c>
      <c r="J8" s="91">
        <f t="shared" si="3"/>
        <v>0</v>
      </c>
      <c r="K8" s="91">
        <v>4.44714</v>
      </c>
      <c r="L8" s="91">
        <f t="shared" si="4"/>
        <v>0</v>
      </c>
      <c r="M8" s="93">
        <v>4.28844</v>
      </c>
      <c r="N8" s="65">
        <f>IF(ABS(M8)&gt;$O8,1,0)</f>
        <v>0</v>
      </c>
      <c r="O8">
        <v>10</v>
      </c>
      <c r="P8">
        <f t="shared" si="5"/>
        <v>-10</v>
      </c>
    </row>
    <row r="9" spans="1:16" ht="12.75">
      <c r="A9" s="19"/>
      <c r="B9" s="11"/>
      <c r="C9" s="94"/>
      <c r="D9" s="91">
        <f t="shared" si="0"/>
        <v>0</v>
      </c>
      <c r="E9" s="94"/>
      <c r="F9" s="92">
        <f t="shared" si="1"/>
        <v>0</v>
      </c>
      <c r="G9" s="94"/>
      <c r="H9" s="91">
        <f t="shared" si="2"/>
        <v>0</v>
      </c>
      <c r="I9" s="94"/>
      <c r="J9" s="91">
        <f t="shared" si="3"/>
        <v>0</v>
      </c>
      <c r="K9" s="94"/>
      <c r="L9" s="91">
        <f t="shared" si="4"/>
        <v>0</v>
      </c>
      <c r="M9" s="95"/>
      <c r="N9" s="13"/>
      <c r="P9">
        <f t="shared" si="5"/>
        <v>0</v>
      </c>
    </row>
    <row r="10" spans="1:16" ht="12.75">
      <c r="A10" s="56" t="s">
        <v>40</v>
      </c>
      <c r="B10" s="11"/>
      <c r="C10" s="94"/>
      <c r="D10" s="91">
        <f t="shared" si="0"/>
        <v>0</v>
      </c>
      <c r="E10" s="94"/>
      <c r="F10" s="92">
        <f t="shared" si="1"/>
        <v>0</v>
      </c>
      <c r="G10" s="94"/>
      <c r="H10" s="91">
        <f t="shared" si="2"/>
        <v>0</v>
      </c>
      <c r="I10" s="94"/>
      <c r="J10" s="91">
        <f t="shared" si="3"/>
        <v>0</v>
      </c>
      <c r="K10" s="94"/>
      <c r="L10" s="91">
        <f t="shared" si="4"/>
        <v>0</v>
      </c>
      <c r="M10" s="95"/>
      <c r="N10" s="13"/>
      <c r="P10">
        <f t="shared" si="5"/>
        <v>0</v>
      </c>
    </row>
    <row r="11" spans="1:16" ht="12.75">
      <c r="A11" s="29" t="s">
        <v>42</v>
      </c>
      <c r="B11" s="28"/>
      <c r="C11" s="91">
        <v>29.6586</v>
      </c>
      <c r="D11" s="91">
        <f t="shared" si="0"/>
        <v>0</v>
      </c>
      <c r="E11" s="91">
        <v>29.0912</v>
      </c>
      <c r="F11" s="92">
        <f t="shared" si="1"/>
        <v>0</v>
      </c>
      <c r="G11" s="91">
        <v>30.6475</v>
      </c>
      <c r="H11" s="91">
        <f t="shared" si="2"/>
        <v>0</v>
      </c>
      <c r="I11" s="91">
        <v>51.6762</v>
      </c>
      <c r="J11" s="91">
        <f t="shared" si="3"/>
        <v>0</v>
      </c>
      <c r="K11" s="91">
        <v>47.5746</v>
      </c>
      <c r="L11" s="91">
        <f t="shared" si="4"/>
        <v>0</v>
      </c>
      <c r="M11" s="93">
        <v>51.5434</v>
      </c>
      <c r="N11" s="65">
        <f>IF(ABS(M11)&gt;$O11,1,0)</f>
        <v>0</v>
      </c>
      <c r="O11">
        <v>60</v>
      </c>
      <c r="P11">
        <f t="shared" si="5"/>
        <v>-60</v>
      </c>
    </row>
    <row r="12" spans="1:16" ht="12.75">
      <c r="A12" s="59" t="s">
        <v>43</v>
      </c>
      <c r="B12" s="57" t="s">
        <v>31</v>
      </c>
      <c r="C12" s="96">
        <v>-2.23943E-07</v>
      </c>
      <c r="D12" s="96">
        <f>IF(ABS(C12)&gt;$O12,1,0)</f>
        <v>0</v>
      </c>
      <c r="E12" s="96">
        <v>-2.16588E-07</v>
      </c>
      <c r="F12" s="97">
        <f>IF(ABS(E12)&gt;$O12,1,0)</f>
        <v>0</v>
      </c>
      <c r="G12" s="96">
        <v>-2.18142E-07</v>
      </c>
      <c r="H12" s="96">
        <f>IF(ABS(G12)&gt;$O12,1,0)</f>
        <v>0</v>
      </c>
      <c r="I12" s="96">
        <v>-1.93578E-05</v>
      </c>
      <c r="J12" s="96">
        <f>IF(ABS(I12)&gt;$O12,1,0)</f>
        <v>0</v>
      </c>
      <c r="K12" s="96">
        <v>-1.92513E-05</v>
      </c>
      <c r="L12" s="96">
        <f>IF(ABS(K12)&gt;$O12,1,0)</f>
        <v>0</v>
      </c>
      <c r="M12" s="98">
        <v>-1.91175E-05</v>
      </c>
      <c r="N12" s="65">
        <f>IF(ABS(M12)&gt;$O12,1,0)</f>
        <v>0</v>
      </c>
      <c r="O12">
        <v>0.01</v>
      </c>
      <c r="P12">
        <f t="shared" si="5"/>
        <v>-0.01</v>
      </c>
    </row>
    <row r="13" spans="1:16" ht="12.75">
      <c r="A13" s="32" t="s">
        <v>44</v>
      </c>
      <c r="B13" s="58" t="s">
        <v>48</v>
      </c>
      <c r="C13" s="91">
        <v>15.7213</v>
      </c>
      <c r="D13" s="91">
        <f aca="true" t="shared" si="6" ref="D13:D18">IF(ABS(C13)&gt;$O13,1,0)</f>
        <v>0</v>
      </c>
      <c r="E13" s="91">
        <v>15.5702</v>
      </c>
      <c r="F13" s="91">
        <f aca="true" t="shared" si="7" ref="F13:F18">IF(ABS(E13)&gt;$O13,1,0)</f>
        <v>0</v>
      </c>
      <c r="G13" s="91">
        <v>15.9813</v>
      </c>
      <c r="H13" s="91">
        <f aca="true" t="shared" si="8" ref="H13:H18">IF(ABS(G13)&gt;$O13,1,0)</f>
        <v>0</v>
      </c>
      <c r="I13" s="91">
        <v>20.7524</v>
      </c>
      <c r="J13" s="91">
        <f aca="true" t="shared" si="9" ref="J13:J18">IF(ABS(I13)&gt;$O13,1,0)</f>
        <v>0</v>
      </c>
      <c r="K13" s="91">
        <v>19.9117</v>
      </c>
      <c r="L13" s="91">
        <f>IF(ABS(K13)&gt;$O13,1,0)</f>
        <v>0</v>
      </c>
      <c r="M13" s="93">
        <v>20.7257</v>
      </c>
      <c r="N13" s="65">
        <f>IF(ABS(M13)&gt;$O13,1,0)</f>
        <v>0</v>
      </c>
      <c r="O13">
        <v>40</v>
      </c>
      <c r="P13">
        <f t="shared" si="5"/>
        <v>-40</v>
      </c>
    </row>
    <row r="14" spans="1:16" ht="12.75">
      <c r="A14" s="19"/>
      <c r="B14" s="11"/>
      <c r="C14" s="94"/>
      <c r="D14" s="91">
        <f t="shared" si="6"/>
        <v>0</v>
      </c>
      <c r="E14" s="94"/>
      <c r="F14" s="91">
        <f t="shared" si="7"/>
        <v>0</v>
      </c>
      <c r="G14" s="94"/>
      <c r="H14" s="91">
        <f t="shared" si="8"/>
        <v>0</v>
      </c>
      <c r="I14" s="94"/>
      <c r="J14" s="91">
        <f t="shared" si="9"/>
        <v>0</v>
      </c>
      <c r="K14" s="94"/>
      <c r="L14" s="94"/>
      <c r="M14" s="95"/>
      <c r="N14" s="13"/>
      <c r="P14">
        <f t="shared" si="5"/>
        <v>0</v>
      </c>
    </row>
    <row r="15" spans="1:16" ht="12.75">
      <c r="A15" s="56" t="s">
        <v>45</v>
      </c>
      <c r="B15" s="11"/>
      <c r="C15" s="94"/>
      <c r="D15" s="91">
        <f t="shared" si="6"/>
        <v>0</v>
      </c>
      <c r="E15" s="94"/>
      <c r="F15" s="91">
        <f t="shared" si="7"/>
        <v>0</v>
      </c>
      <c r="G15" s="94"/>
      <c r="H15" s="91">
        <f t="shared" si="8"/>
        <v>0</v>
      </c>
      <c r="I15" s="94"/>
      <c r="J15" s="91">
        <f t="shared" si="9"/>
        <v>0</v>
      </c>
      <c r="K15" s="94"/>
      <c r="L15" s="94"/>
      <c r="M15" s="95"/>
      <c r="N15" s="13"/>
      <c r="P15">
        <f t="shared" si="5"/>
        <v>0</v>
      </c>
    </row>
    <row r="16" spans="1:16" ht="12.75">
      <c r="A16" s="29" t="s">
        <v>42</v>
      </c>
      <c r="B16" s="28"/>
      <c r="C16" s="91">
        <v>552.537</v>
      </c>
      <c r="D16" s="91">
        <f t="shared" si="6"/>
        <v>0</v>
      </c>
      <c r="E16" s="91">
        <v>439.654</v>
      </c>
      <c r="F16" s="91">
        <f t="shared" si="7"/>
        <v>0</v>
      </c>
      <c r="G16" s="91">
        <v>82.2756</v>
      </c>
      <c r="H16" s="91">
        <f t="shared" si="8"/>
        <v>0</v>
      </c>
      <c r="I16" s="91">
        <v>162.43</v>
      </c>
      <c r="J16" s="91">
        <f t="shared" si="9"/>
        <v>0</v>
      </c>
      <c r="K16" s="91">
        <v>168.607</v>
      </c>
      <c r="L16" s="91">
        <f>IF(ABS(K16)&gt;$O16,1,0)</f>
        <v>0</v>
      </c>
      <c r="M16" s="93">
        <v>29.3495</v>
      </c>
      <c r="N16" s="65">
        <f>IF(ABS(M16)&gt;$O16,1,0)</f>
        <v>0</v>
      </c>
      <c r="O16">
        <v>1200</v>
      </c>
      <c r="P16">
        <f t="shared" si="5"/>
        <v>-1200</v>
      </c>
    </row>
    <row r="17" spans="1:16" ht="12.75">
      <c r="A17" s="59" t="s">
        <v>43</v>
      </c>
      <c r="B17" s="57" t="s">
        <v>31</v>
      </c>
      <c r="C17" s="96">
        <v>-1.03804E-05</v>
      </c>
      <c r="D17" s="96">
        <f t="shared" si="6"/>
        <v>0</v>
      </c>
      <c r="E17" s="96">
        <v>8.66924E-08</v>
      </c>
      <c r="F17" s="96">
        <f t="shared" si="7"/>
        <v>0</v>
      </c>
      <c r="G17" s="96">
        <v>6.75413E-09</v>
      </c>
      <c r="H17" s="96">
        <f t="shared" si="8"/>
        <v>0</v>
      </c>
      <c r="I17" s="96">
        <v>-8.49751E-08</v>
      </c>
      <c r="J17" s="96">
        <f t="shared" si="9"/>
        <v>0</v>
      </c>
      <c r="K17" s="96">
        <v>-5.95389E-07</v>
      </c>
      <c r="L17" s="96">
        <f>IF(ABS(K17)&gt;$O17,1,0)</f>
        <v>0</v>
      </c>
      <c r="M17" s="98">
        <v>-4.81126E-07</v>
      </c>
      <c r="N17" s="65">
        <f>IF(ABS(M17)&gt;$O17,1,0)</f>
        <v>0</v>
      </c>
      <c r="O17">
        <v>0.01</v>
      </c>
      <c r="P17">
        <f t="shared" si="5"/>
        <v>-0.01</v>
      </c>
    </row>
    <row r="18" spans="1:16" ht="12.75">
      <c r="A18" s="32" t="s">
        <v>44</v>
      </c>
      <c r="B18" s="58" t="s">
        <v>31</v>
      </c>
      <c r="C18" s="91">
        <v>20.7767</v>
      </c>
      <c r="D18" s="91">
        <f t="shared" si="6"/>
        <v>0</v>
      </c>
      <c r="E18" s="91">
        <v>18.5335</v>
      </c>
      <c r="F18" s="91">
        <f t="shared" si="7"/>
        <v>0</v>
      </c>
      <c r="G18" s="91">
        <v>8.0174</v>
      </c>
      <c r="H18" s="91">
        <f t="shared" si="8"/>
        <v>0</v>
      </c>
      <c r="I18" s="91">
        <v>11.2656</v>
      </c>
      <c r="J18" s="91">
        <f t="shared" si="9"/>
        <v>0</v>
      </c>
      <c r="K18" s="91">
        <v>11.4775</v>
      </c>
      <c r="L18" s="91">
        <f>IF(ABS(K18)&gt;$O18,1,0)</f>
        <v>0</v>
      </c>
      <c r="M18" s="93">
        <v>4.78852</v>
      </c>
      <c r="N18" s="65">
        <f>IF(ABS(M18)&gt;$O18,1,0)</f>
        <v>0</v>
      </c>
      <c r="O18">
        <v>75</v>
      </c>
      <c r="P18">
        <f t="shared" si="5"/>
        <v>-75</v>
      </c>
    </row>
    <row r="19" spans="1:14" ht="12.75">
      <c r="A19" s="19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9"/>
      <c r="N19" s="13"/>
    </row>
    <row r="20" spans="1:14" ht="13.5" thickBot="1">
      <c r="A20" s="60" t="s">
        <v>46</v>
      </c>
      <c r="B20" s="31" t="s">
        <v>47</v>
      </c>
      <c r="C20" s="61" t="str">
        <f>IF(C6="","",IF(SUM(D6:D18)=0,"yes","no"))</f>
        <v>yes</v>
      </c>
      <c r="D20" s="61"/>
      <c r="E20" s="61" t="str">
        <f>IF(E6="","",IF(SUM(F6:F18)=0,"yes","no"))</f>
        <v>yes</v>
      </c>
      <c r="F20" s="61"/>
      <c r="G20" s="61" t="str">
        <f>IF(G6="","",IF(SUM(H6:H18)=0,"yes","no"))</f>
        <v>yes</v>
      </c>
      <c r="H20" s="61"/>
      <c r="I20" s="61" t="str">
        <f>IF(I6="","",IF(SUM(J6:J18)=0,"yes","no"))</f>
        <v>yes</v>
      </c>
      <c r="J20" s="61"/>
      <c r="K20" s="61" t="str">
        <f>IF(K6="","",IF(SUM(L6:L18)=0,"yes","no"))</f>
        <v>yes</v>
      </c>
      <c r="L20" s="63"/>
      <c r="M20" s="62" t="str">
        <f>IF(M6="","",IF(SUM(N6:N18)=0,"yes","no"))</f>
        <v>yes</v>
      </c>
      <c r="N20" s="13"/>
    </row>
    <row r="21" ht="12.75" customHeight="1"/>
  </sheetData>
  <mergeCells count="1">
    <mergeCell ref="A3:B3"/>
  </mergeCells>
  <conditionalFormatting sqref="L16:L18 N6:N8 N16:N18 D6:D18 H6:H18 F6:F18 N11:N13 J6:J18 L6:L13">
    <cfRule type="cellIs" priority="1" dxfId="0" operator="notBetween" stopIfTrue="1">
      <formula>$O$6</formula>
      <formula>$P$6</formula>
    </cfRule>
  </conditionalFormatting>
  <conditionalFormatting sqref="C20 I20 E20 G20 K20 M20">
    <cfRule type="cellIs" priority="2" dxfId="0" operator="equal" stopIfTrue="1">
      <formula>"no"</formula>
    </cfRule>
  </conditionalFormatting>
  <conditionalFormatting sqref="C11:C13 C16:C18 E11:E13 E16:E18 G11:G13 G16:G18 I11:I13 I16:I18 K11:K13 K16:K18 M16:M18 M11:M13 M6:M8 K6:K8 I6:I8 G6:G8 E6:E8 C6:C8">
    <cfRule type="cellIs" priority="3" dxfId="0" operator="notBetween" stopIfTrue="1">
      <formula>$O6</formula>
      <formula>$P6</formula>
    </cfRule>
  </conditionalFormatting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Footer>&amp;LAlonso/Madaras&amp;R&amp;D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Madaras</dc:creator>
  <cp:keywords/>
  <dc:description/>
  <cp:lastModifiedBy>M. GIlchriese`</cp:lastModifiedBy>
  <cp:lastPrinted>2004-09-28T20:02:32Z</cp:lastPrinted>
  <dcterms:created xsi:type="dcterms:W3CDTF">2004-09-20T01:11:00Z</dcterms:created>
  <dcterms:modified xsi:type="dcterms:W3CDTF">2004-09-28T20:02:38Z</dcterms:modified>
  <cp:category/>
  <cp:version/>
  <cp:contentType/>
  <cp:contentStatus/>
</cp:coreProperties>
</file>