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585" yWindow="-15" windowWidth="9660" windowHeight="8670" tabRatio="896" activeTab="2"/>
  </bookViews>
  <sheets>
    <sheet name="Version" sheetId="12" r:id="rId1"/>
    <sheet name="Note" sheetId="11" r:id="rId2"/>
    <sheet name="Sheet5 (3)" sheetId="15" r:id="rId3"/>
    <sheet name="Disk asbl" sheetId="1" r:id="rId4"/>
    <sheet name="Disk Sector Asbl" sheetId="3" r:id="rId5"/>
    <sheet name="Uncoated Disk Sector" sheetId="5" r:id="rId6"/>
    <sheet name="Module13" sheetId="2" r:id="rId7"/>
    <sheet name="Module2" sheetId="7" r:id="rId8"/>
    <sheet name="Disk supp ring" sheetId="4" r:id="rId9"/>
    <sheet name="EndFrame A" sheetId="13" r:id="rId10"/>
    <sheet name="EndFrame C" sheetId="14" r:id="rId11"/>
    <sheet name="FRAME" sheetId="10" r:id="rId12"/>
  </sheets>
  <externalReferences>
    <externalReference r:id="rId13"/>
  </externalReferences>
  <calcPr calcId="125725"/>
</workbook>
</file>

<file path=xl/calcChain.xml><?xml version="1.0" encoding="utf-8"?>
<calcChain xmlns="http://schemas.openxmlformats.org/spreadsheetml/2006/main">
  <c r="Y21" i="15"/>
  <c r="BD26"/>
  <c r="BD21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Y26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Y8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Y7"/>
  <c r="BD4" l="1"/>
  <c r="BD5"/>
  <c r="BD6"/>
  <c r="BD9"/>
  <c r="BD10"/>
  <c r="BD11"/>
  <c r="BD12"/>
  <c r="BD15"/>
  <c r="BD16"/>
  <c r="BD17"/>
  <c r="BD18"/>
  <c r="BD3"/>
  <c r="BD19"/>
  <c r="BD13"/>
  <c r="BD7"/>
  <c r="Q19"/>
  <c r="Q13"/>
  <c r="R19"/>
  <c r="R18"/>
  <c r="R17"/>
  <c r="R16"/>
  <c r="R15"/>
  <c r="Q7"/>
  <c r="R5"/>
  <c r="R6"/>
  <c r="R7"/>
  <c r="R9"/>
  <c r="R10"/>
  <c r="R11"/>
  <c r="R12"/>
  <c r="R13"/>
  <c r="R4"/>
  <c r="R3"/>
  <c r="Q21" s="1"/>
  <c r="Q22" s="1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S3" l="1"/>
  <c r="S19"/>
  <c r="S17"/>
  <c r="S15"/>
  <c r="S13"/>
  <c r="S11"/>
  <c r="S9"/>
  <c r="S7"/>
  <c r="S5"/>
  <c r="S4"/>
  <c r="S18"/>
  <c r="S16"/>
  <c r="S12"/>
  <c r="S10"/>
  <c r="S6"/>
  <c r="AJ21" l="1"/>
  <c r="AF21"/>
  <c r="AB21"/>
  <c r="BB21"/>
  <c r="AL21"/>
  <c r="AH21"/>
  <c r="AD21"/>
  <c r="Z21"/>
  <c r="AX21"/>
  <c r="AT21"/>
  <c r="AP21"/>
  <c r="BA21"/>
  <c r="AW21"/>
  <c r="AS21"/>
  <c r="AO21"/>
  <c r="AK21"/>
  <c r="AG21"/>
  <c r="AC21"/>
  <c r="AZ21"/>
  <c r="AV21"/>
  <c r="AR21"/>
  <c r="AN21"/>
  <c r="BC21"/>
  <c r="AY21"/>
  <c r="AU21"/>
  <c r="AQ21"/>
  <c r="AM21"/>
  <c r="AI21"/>
  <c r="AE21"/>
  <c r="AA21"/>
  <c r="Q45" i="1" l="1"/>
  <c r="Q44"/>
  <c r="Q43"/>
  <c r="L44"/>
  <c r="L43"/>
  <c r="T22" i="3" l="1"/>
  <c r="U22"/>
  <c r="R17" i="2"/>
  <c r="Q37" i="10" l="1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Y3"/>
  <c r="BB33" l="1"/>
  <c r="AZ33"/>
  <c r="AX33"/>
  <c r="AV33"/>
  <c r="AT33"/>
  <c r="AR33"/>
  <c r="AP33"/>
  <c r="AN33"/>
  <c r="AL33"/>
  <c r="AJ33"/>
  <c r="AH33"/>
  <c r="AF33"/>
  <c r="AD33"/>
  <c r="AB33"/>
  <c r="Z33"/>
  <c r="BB28"/>
  <c r="AZ28"/>
  <c r="AX28"/>
  <c r="AV28"/>
  <c r="AT28"/>
  <c r="AR28"/>
  <c r="AP28"/>
  <c r="AN28"/>
  <c r="AL28"/>
  <c r="AJ28"/>
  <c r="AH28"/>
  <c r="AF28"/>
  <c r="AD28"/>
  <c r="AB28"/>
  <c r="Z28"/>
  <c r="BB25"/>
  <c r="AZ25"/>
  <c r="AX25"/>
  <c r="AV25"/>
  <c r="AT25"/>
  <c r="AR25"/>
  <c r="AP25"/>
  <c r="AN25"/>
  <c r="AL25"/>
  <c r="AJ25"/>
  <c r="AH25"/>
  <c r="AF25"/>
  <c r="AD25"/>
  <c r="AB25"/>
  <c r="Z25"/>
  <c r="BC33"/>
  <c r="BA33"/>
  <c r="AY33"/>
  <c r="AW33"/>
  <c r="AU33"/>
  <c r="AS33"/>
  <c r="AQ33"/>
  <c r="AO33"/>
  <c r="AM33"/>
  <c r="AK33"/>
  <c r="AI33"/>
  <c r="AG33"/>
  <c r="AE33"/>
  <c r="AC33"/>
  <c r="AA33"/>
  <c r="Y33"/>
  <c r="BC28"/>
  <c r="BA28"/>
  <c r="AY28"/>
  <c r="AW28"/>
  <c r="AU28"/>
  <c r="AS28"/>
  <c r="AQ28"/>
  <c r="AO28"/>
  <c r="AM28"/>
  <c r="AK28"/>
  <c r="AI28"/>
  <c r="AG28"/>
  <c r="AE28"/>
  <c r="AC28"/>
  <c r="AA28"/>
  <c r="Y28"/>
  <c r="BC25"/>
  <c r="BA25"/>
  <c r="AY25"/>
  <c r="AW25"/>
  <c r="AU25"/>
  <c r="AS25"/>
  <c r="AQ25"/>
  <c r="AO25"/>
  <c r="AM25"/>
  <c r="AK25"/>
  <c r="AI25"/>
  <c r="AG25"/>
  <c r="AE25"/>
  <c r="AC25"/>
  <c r="AA25"/>
  <c r="Y25"/>
  <c r="BC21"/>
  <c r="BA21"/>
  <c r="AY21"/>
  <c r="AW21"/>
  <c r="AU21"/>
  <c r="AS21"/>
  <c r="AQ21"/>
  <c r="AO21"/>
  <c r="AM21"/>
  <c r="AK21"/>
  <c r="AI21"/>
  <c r="AG21"/>
  <c r="AE21"/>
  <c r="AC21"/>
  <c r="AA21"/>
  <c r="Y21"/>
  <c r="BB37"/>
  <c r="AZ37"/>
  <c r="AX37"/>
  <c r="AV37"/>
  <c r="AT37"/>
  <c r="AR37"/>
  <c r="AP37"/>
  <c r="AN37"/>
  <c r="AL37"/>
  <c r="AJ37"/>
  <c r="AH37"/>
  <c r="AF37"/>
  <c r="AD37"/>
  <c r="AB37"/>
  <c r="Z37"/>
  <c r="BB4"/>
  <c r="AZ4"/>
  <c r="AX4"/>
  <c r="AV4"/>
  <c r="AT4"/>
  <c r="AR4"/>
  <c r="AP4"/>
  <c r="AN4"/>
  <c r="AL4"/>
  <c r="AJ4"/>
  <c r="AH4"/>
  <c r="AF4"/>
  <c r="AD4"/>
  <c r="AB4"/>
  <c r="Z4"/>
  <c r="BB21"/>
  <c r="AZ21"/>
  <c r="AX21"/>
  <c r="AV21"/>
  <c r="AT21"/>
  <c r="AR21"/>
  <c r="AP21"/>
  <c r="AN21"/>
  <c r="AL21"/>
  <c r="AJ21"/>
  <c r="AH21"/>
  <c r="AF21"/>
  <c r="AD21"/>
  <c r="AB21"/>
  <c r="Z21"/>
  <c r="BC37"/>
  <c r="BA37"/>
  <c r="AY37"/>
  <c r="AW37"/>
  <c r="AU37"/>
  <c r="AS37"/>
  <c r="AQ37"/>
  <c r="AO37"/>
  <c r="AM37"/>
  <c r="AK37"/>
  <c r="AI37"/>
  <c r="AG37"/>
  <c r="AE37"/>
  <c r="AC37"/>
  <c r="AA37"/>
  <c r="Y37"/>
  <c r="BC4"/>
  <c r="BA4"/>
  <c r="AY4"/>
  <c r="AW4"/>
  <c r="AU4"/>
  <c r="AS4"/>
  <c r="AQ4"/>
  <c r="AO4"/>
  <c r="AM4"/>
  <c r="AK4"/>
  <c r="AI4"/>
  <c r="AG4"/>
  <c r="AE4"/>
  <c r="AC4"/>
  <c r="AA4"/>
  <c r="Y4"/>
  <c r="BC16"/>
  <c r="BA16"/>
  <c r="AY16"/>
  <c r="AW16"/>
  <c r="AU16"/>
  <c r="AS16"/>
  <c r="AQ16"/>
  <c r="AO16"/>
  <c r="AM16"/>
  <c r="AK16"/>
  <c r="AI16"/>
  <c r="AG16"/>
  <c r="AE16"/>
  <c r="AC16"/>
  <c r="AA16"/>
  <c r="Y16"/>
  <c r="BC11"/>
  <c r="BC8" s="1"/>
  <c r="BA11"/>
  <c r="BA8" s="1"/>
  <c r="AY11"/>
  <c r="AY8" s="1"/>
  <c r="AW11"/>
  <c r="AW8" s="1"/>
  <c r="AU11"/>
  <c r="AU8" s="1"/>
  <c r="AS11"/>
  <c r="AS8" s="1"/>
  <c r="AQ11"/>
  <c r="AQ8" s="1"/>
  <c r="AO11"/>
  <c r="AO8" s="1"/>
  <c r="AM11"/>
  <c r="AM8" s="1"/>
  <c r="AK11"/>
  <c r="AK8" s="1"/>
  <c r="AI11"/>
  <c r="AI8" s="1"/>
  <c r="AG11"/>
  <c r="AG8" s="1"/>
  <c r="AE11"/>
  <c r="AE8" s="1"/>
  <c r="AC11"/>
  <c r="AC8" s="1"/>
  <c r="AA11"/>
  <c r="AA8" s="1"/>
  <c r="Y11"/>
  <c r="Y8" s="1"/>
  <c r="BB16"/>
  <c r="AZ16"/>
  <c r="AX16"/>
  <c r="AV16"/>
  <c r="AT16"/>
  <c r="AR16"/>
  <c r="AP16"/>
  <c r="AN16"/>
  <c r="AL16"/>
  <c r="AJ16"/>
  <c r="AH16"/>
  <c r="AF16"/>
  <c r="AD16"/>
  <c r="AB16"/>
  <c r="Z16"/>
  <c r="BB11"/>
  <c r="BB8" s="1"/>
  <c r="AZ11"/>
  <c r="AX11"/>
  <c r="AX8" s="1"/>
  <c r="AV11"/>
  <c r="AT11"/>
  <c r="AT8" s="1"/>
  <c r="AR11"/>
  <c r="AP11"/>
  <c r="AP8" s="1"/>
  <c r="AN11"/>
  <c r="AL11"/>
  <c r="AL8" s="1"/>
  <c r="AJ11"/>
  <c r="AH11"/>
  <c r="AH8" s="1"/>
  <c r="AF11"/>
  <c r="AD11"/>
  <c r="AD8" s="1"/>
  <c r="AB11"/>
  <c r="Z11"/>
  <c r="Z8" s="1"/>
  <c r="AB8" l="1"/>
  <c r="AF8"/>
  <c r="AJ8"/>
  <c r="AN8"/>
  <c r="AR8"/>
  <c r="AV8"/>
  <c r="AZ8"/>
  <c r="Q25"/>
  <c r="Q4"/>
  <c r="R12" i="14"/>
  <c r="Q16"/>
  <c r="R11"/>
  <c r="Q16" i="13"/>
  <c r="Q11"/>
  <c r="Q22" i="10"/>
  <c r="R22" s="1"/>
  <c r="Q5"/>
  <c r="R18"/>
  <c r="R19"/>
  <c r="R35"/>
  <c r="R36"/>
  <c r="Q33" s="1"/>
  <c r="R34"/>
  <c r="Q34"/>
  <c r="R14"/>
  <c r="R15"/>
  <c r="Q11"/>
  <c r="Q28"/>
  <c r="Q31"/>
  <c r="R30"/>
  <c r="Q23"/>
  <c r="Q6"/>
  <c r="Q27"/>
  <c r="Q10"/>
  <c r="R32"/>
  <c r="R29"/>
  <c r="R28"/>
  <c r="R26"/>
  <c r="R25"/>
  <c r="R24"/>
  <c r="V42" i="2"/>
  <c r="V41"/>
  <c r="V40"/>
  <c r="V39"/>
  <c r="T40"/>
  <c r="T39"/>
  <c r="R17" i="10" l="1"/>
  <c r="Q16" s="1"/>
  <c r="Q20"/>
  <c r="R20" s="1"/>
  <c r="Q21"/>
  <c r="R21" s="1"/>
  <c r="R25" i="2"/>
  <c r="BD34" i="10" l="1"/>
  <c r="BD32"/>
  <c r="BD30"/>
  <c r="BD28"/>
  <c r="BD26"/>
  <c r="BD24"/>
  <c r="BD22"/>
  <c r="BD20"/>
  <c r="BD31"/>
  <c r="BD29"/>
  <c r="BD27"/>
  <c r="BD25"/>
  <c r="BD23"/>
  <c r="BD21"/>
  <c r="AA4" i="3"/>
  <c r="BC15" i="14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BD11" s="1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BD10" s="1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BD9" s="1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BD8" s="1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BD7" s="1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BD6" s="1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BC3"/>
  <c r="BB3"/>
  <c r="BB16" s="1"/>
  <c r="BA3"/>
  <c r="AZ3"/>
  <c r="AZ16" s="1"/>
  <c r="AY3"/>
  <c r="AY16" s="1"/>
  <c r="AX3"/>
  <c r="AX16" s="1"/>
  <c r="AW3"/>
  <c r="AW16" s="1"/>
  <c r="AV3"/>
  <c r="AV16" s="1"/>
  <c r="AU3"/>
  <c r="AU16" s="1"/>
  <c r="AT3"/>
  <c r="AT16" s="1"/>
  <c r="AS3"/>
  <c r="AS16" s="1"/>
  <c r="AR3"/>
  <c r="AR16" s="1"/>
  <c r="AQ3"/>
  <c r="AQ16" s="1"/>
  <c r="AP3"/>
  <c r="AP16" s="1"/>
  <c r="AO3"/>
  <c r="AO16" s="1"/>
  <c r="AN3"/>
  <c r="AN16" s="1"/>
  <c r="AM3"/>
  <c r="AM16" s="1"/>
  <c r="AL3"/>
  <c r="AL16" s="1"/>
  <c r="AK3"/>
  <c r="AK16" s="1"/>
  <c r="AJ3"/>
  <c r="AJ16" s="1"/>
  <c r="AI3"/>
  <c r="AI16" s="1"/>
  <c r="AH3"/>
  <c r="AH16" s="1"/>
  <c r="AG3"/>
  <c r="AG16" s="1"/>
  <c r="AF3"/>
  <c r="AF16" s="1"/>
  <c r="AE3"/>
  <c r="AE16" s="1"/>
  <c r="AD3"/>
  <c r="AD16" s="1"/>
  <c r="AC3"/>
  <c r="AC16" s="1"/>
  <c r="AB3"/>
  <c r="AB16" s="1"/>
  <c r="AA3"/>
  <c r="AA16" s="1"/>
  <c r="Z3"/>
  <c r="Z16" s="1"/>
  <c r="Y3"/>
  <c r="Y16" s="1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BC15" i="13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BD11" s="1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BD10" s="1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BD9" s="1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BD8" s="1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BD7" s="1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BD6" s="1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K16" s="1"/>
  <c r="AJ3"/>
  <c r="AI3"/>
  <c r="AI16" s="1"/>
  <c r="AH3"/>
  <c r="AG3"/>
  <c r="AG16" s="1"/>
  <c r="AF3"/>
  <c r="AE3"/>
  <c r="AE16" s="1"/>
  <c r="AD3"/>
  <c r="AC3"/>
  <c r="AC16" s="1"/>
  <c r="AB3"/>
  <c r="AA3"/>
  <c r="AA16" s="1"/>
  <c r="Z3"/>
  <c r="Y3"/>
  <c r="Y16" s="1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BC8" i="4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BD35" i="7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BE35" s="1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BE34" s="1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BE33" s="1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BE32" s="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BE31" s="1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BE30" s="1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BE29" s="1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BE28" s="1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BE27" s="1"/>
  <c r="BD26"/>
  <c r="BD25" s="1"/>
  <c r="BD24" s="1"/>
  <c r="BC26"/>
  <c r="BB26"/>
  <c r="BA26"/>
  <c r="AZ26"/>
  <c r="AZ25" s="1"/>
  <c r="AZ24" s="1"/>
  <c r="AY26"/>
  <c r="AX26"/>
  <c r="AW26"/>
  <c r="AV26"/>
  <c r="AV25" s="1"/>
  <c r="AV24" s="1"/>
  <c r="AU26"/>
  <c r="AT26"/>
  <c r="AS26"/>
  <c r="AR26"/>
  <c r="AQ26"/>
  <c r="AP26"/>
  <c r="AO26"/>
  <c r="AN26"/>
  <c r="AN25" s="1"/>
  <c r="AN24" s="1"/>
  <c r="AM26"/>
  <c r="AL26"/>
  <c r="AK26"/>
  <c r="AJ26"/>
  <c r="AI26"/>
  <c r="AH26"/>
  <c r="AG26"/>
  <c r="AF26"/>
  <c r="AF25" s="1"/>
  <c r="AF24" s="1"/>
  <c r="AE26"/>
  <c r="AD26"/>
  <c r="AC26"/>
  <c r="AB26"/>
  <c r="AA26"/>
  <c r="Z26"/>
  <c r="BE26" s="1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BE21" s="1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BE15" s="1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BE14" s="1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BE13" s="1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BE10" s="1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BE9" s="1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BE8" s="1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BD35" i="2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BE35" s="1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BE34" s="1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BE33" s="1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BE32" s="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BE31" s="1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BE30" s="1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BE29" s="1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BE21" s="1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BE15" s="1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BE14" s="1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BE13" s="1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BE10" s="1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BE9" s="1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BE8" s="1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BC24" i="5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BE17" i="3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BF17" s="1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BF7" s="1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BC35" i="1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BD35" s="1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BD4" s="1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BD14" i="14" l="1"/>
  <c r="AK4" i="2"/>
  <c r="AK3" s="1"/>
  <c r="AK36" s="1"/>
  <c r="AL8" i="3" s="1"/>
  <c r="Z17" i="7"/>
  <c r="AA25"/>
  <c r="AA24" s="1"/>
  <c r="AC25"/>
  <c r="AC24" s="1"/>
  <c r="AE25"/>
  <c r="AE24" s="1"/>
  <c r="AG25"/>
  <c r="AG24" s="1"/>
  <c r="AI25"/>
  <c r="AI24" s="1"/>
  <c r="AK25"/>
  <c r="AK24" s="1"/>
  <c r="AM25"/>
  <c r="AM24" s="1"/>
  <c r="AO25"/>
  <c r="AO24" s="1"/>
  <c r="AQ25"/>
  <c r="AQ24" s="1"/>
  <c r="AS25"/>
  <c r="AS24" s="1"/>
  <c r="AU25"/>
  <c r="AU24" s="1"/>
  <c r="AW25"/>
  <c r="AW24" s="1"/>
  <c r="AY25"/>
  <c r="AY24" s="1"/>
  <c r="BA25"/>
  <c r="BA24" s="1"/>
  <c r="BC25"/>
  <c r="BC24" s="1"/>
  <c r="AJ25"/>
  <c r="AJ24" s="1"/>
  <c r="AR25"/>
  <c r="AR24" s="1"/>
  <c r="AX25"/>
  <c r="AX24" s="1"/>
  <c r="BB25"/>
  <c r="BB24" s="1"/>
  <c r="Z16" i="13"/>
  <c r="AB16"/>
  <c r="AD16"/>
  <c r="AF16"/>
  <c r="AH16"/>
  <c r="AJ16"/>
  <c r="AL16"/>
  <c r="AN16"/>
  <c r="AP16"/>
  <c r="AR16"/>
  <c r="AT16"/>
  <c r="AV16"/>
  <c r="AX16"/>
  <c r="AZ16"/>
  <c r="BB16"/>
  <c r="AY22" i="5"/>
  <c r="AS8" i="1"/>
  <c r="AS28"/>
  <c r="AR13" i="5"/>
  <c r="AA22"/>
  <c r="AI22"/>
  <c r="AQ22"/>
  <c r="BD12" i="14"/>
  <c r="AM16" i="13"/>
  <c r="AC8" i="1"/>
  <c r="AB25" i="7"/>
  <c r="AB24" s="1"/>
  <c r="AH25"/>
  <c r="AH24" s="1"/>
  <c r="AL25"/>
  <c r="AL24" s="1"/>
  <c r="AP25"/>
  <c r="AP24" s="1"/>
  <c r="AT25"/>
  <c r="AT24" s="1"/>
  <c r="Y9" i="4"/>
  <c r="Y16" i="1" s="1"/>
  <c r="AA9" i="4"/>
  <c r="AA26" i="1" s="1"/>
  <c r="AC9" i="4"/>
  <c r="AC26" i="1" s="1"/>
  <c r="AE9" i="4"/>
  <c r="AE26" i="1" s="1"/>
  <c r="AG9" i="4"/>
  <c r="AG26" i="1" s="1"/>
  <c r="AI9" i="4"/>
  <c r="AI26" i="1" s="1"/>
  <c r="AK9" i="4"/>
  <c r="AK26" i="1" s="1"/>
  <c r="AM9" i="4"/>
  <c r="AM26" i="1" s="1"/>
  <c r="AO9" i="4"/>
  <c r="AO26" i="1" s="1"/>
  <c r="AQ9" i="4"/>
  <c r="AQ26" i="1" s="1"/>
  <c r="AS9" i="4"/>
  <c r="AS26" i="1" s="1"/>
  <c r="AU9" i="4"/>
  <c r="AU26" i="1" s="1"/>
  <c r="AW9" i="4"/>
  <c r="AW26" i="1" s="1"/>
  <c r="AY9" i="4"/>
  <c r="AY26" i="1" s="1"/>
  <c r="BA9" i="4"/>
  <c r="BA26" i="1" s="1"/>
  <c r="BC9" i="4"/>
  <c r="BC26" i="1" s="1"/>
  <c r="AS18"/>
  <c r="AC28"/>
  <c r="AW4" i="7"/>
  <c r="AW3" s="1"/>
  <c r="AW36" s="1"/>
  <c r="AX18" i="3" s="1"/>
  <c r="AA17" i="7"/>
  <c r="AA16" s="1"/>
  <c r="AC17"/>
  <c r="AC16" s="1"/>
  <c r="AE17"/>
  <c r="AE16" s="1"/>
  <c r="AG17"/>
  <c r="AG16" s="1"/>
  <c r="AI17"/>
  <c r="AI16" s="1"/>
  <c r="AK17"/>
  <c r="AK16" s="1"/>
  <c r="AM17"/>
  <c r="AM16" s="1"/>
  <c r="AO17"/>
  <c r="AO16" s="1"/>
  <c r="AQ17"/>
  <c r="AQ16" s="1"/>
  <c r="AS17"/>
  <c r="AS16" s="1"/>
  <c r="AU17"/>
  <c r="AU16" s="1"/>
  <c r="AW17"/>
  <c r="AW16" s="1"/>
  <c r="AW11" s="1"/>
  <c r="AY17"/>
  <c r="AY16" s="1"/>
  <c r="BA17"/>
  <c r="BA16" s="1"/>
  <c r="BC17"/>
  <c r="BC16" s="1"/>
  <c r="BE19"/>
  <c r="BE23"/>
  <c r="BD12" i="13"/>
  <c r="BD14"/>
  <c r="AC18" i="1"/>
  <c r="AQ8" i="5"/>
  <c r="AB13"/>
  <c r="AG4" i="7"/>
  <c r="AG3" s="1"/>
  <c r="AG36" s="1"/>
  <c r="AH18" i="3" s="1"/>
  <c r="AO4" i="7"/>
  <c r="AO3" s="1"/>
  <c r="AO36" s="1"/>
  <c r="AP18" i="3" s="1"/>
  <c r="AD25" i="7"/>
  <c r="AD24" s="1"/>
  <c r="BD4" i="4"/>
  <c r="BD6"/>
  <c r="BD8"/>
  <c r="BD4" i="13"/>
  <c r="BD4" i="14"/>
  <c r="AK8" i="1"/>
  <c r="BA8"/>
  <c r="AK18"/>
  <c r="BA18"/>
  <c r="AK28"/>
  <c r="BA28"/>
  <c r="AA8" i="5"/>
  <c r="BA4" i="2"/>
  <c r="BA3" s="1"/>
  <c r="BA36" s="1"/>
  <c r="BB8" i="3" s="1"/>
  <c r="BA16" i="14"/>
  <c r="BC16"/>
  <c r="Y8" i="1"/>
  <c r="AG8"/>
  <c r="AO8"/>
  <c r="AW8"/>
  <c r="Y18"/>
  <c r="AG18"/>
  <c r="AO18"/>
  <c r="AW18"/>
  <c r="Y28"/>
  <c r="AG28"/>
  <c r="AO28"/>
  <c r="AW28"/>
  <c r="BF4" i="3"/>
  <c r="BF6"/>
  <c r="BF14"/>
  <c r="BD6" i="5"/>
  <c r="AE8"/>
  <c r="AI8"/>
  <c r="AM8"/>
  <c r="AU8"/>
  <c r="AY8"/>
  <c r="BC8"/>
  <c r="AJ13"/>
  <c r="AZ13"/>
  <c r="AE22"/>
  <c r="AE19" s="1"/>
  <c r="AE17" s="1"/>
  <c r="AM22"/>
  <c r="AM19" s="1"/>
  <c r="AM17" s="1"/>
  <c r="AU22"/>
  <c r="AU19" s="1"/>
  <c r="AU17" s="1"/>
  <c r="BC22"/>
  <c r="BC19" s="1"/>
  <c r="BC17" s="1"/>
  <c r="AC4" i="2"/>
  <c r="AC3" s="1"/>
  <c r="AC36" s="1"/>
  <c r="AD8" i="3" s="1"/>
  <c r="AG4" i="2"/>
  <c r="AG3" s="1"/>
  <c r="AG36" s="1"/>
  <c r="AH8" i="3" s="1"/>
  <c r="AO4" i="2"/>
  <c r="AO3" s="1"/>
  <c r="AO36" s="1"/>
  <c r="AP8" i="3" s="1"/>
  <c r="AS4" i="2"/>
  <c r="AS3" s="1"/>
  <c r="AS36" s="1"/>
  <c r="AT8" i="3" s="1"/>
  <c r="AW4" i="2"/>
  <c r="AW3" s="1"/>
  <c r="AW36" s="1"/>
  <c r="AX8" i="3" s="1"/>
  <c r="AA17" i="2"/>
  <c r="AC17"/>
  <c r="AE17"/>
  <c r="AG17"/>
  <c r="AI17"/>
  <c r="AK17"/>
  <c r="AM17"/>
  <c r="AO17"/>
  <c r="AQ17"/>
  <c r="AS17"/>
  <c r="AU17"/>
  <c r="AW17"/>
  <c r="AY17"/>
  <c r="BA17"/>
  <c r="BC17"/>
  <c r="BE19"/>
  <c r="BE23"/>
  <c r="BE5" i="7"/>
  <c r="AB4"/>
  <c r="AB3" s="1"/>
  <c r="AB36" s="1"/>
  <c r="AC18" i="3" s="1"/>
  <c r="AD4" i="7"/>
  <c r="AD3" s="1"/>
  <c r="AD36" s="1"/>
  <c r="AE18" i="3" s="1"/>
  <c r="AF4" i="7"/>
  <c r="AF3" s="1"/>
  <c r="AF36" s="1"/>
  <c r="AG18" i="3" s="1"/>
  <c r="AH4" i="7"/>
  <c r="AH3" s="1"/>
  <c r="AH36" s="1"/>
  <c r="AI18" i="3" s="1"/>
  <c r="AJ4" i="7"/>
  <c r="AJ3" s="1"/>
  <c r="AJ36" s="1"/>
  <c r="AK18" i="3" s="1"/>
  <c r="AL4" i="7"/>
  <c r="AL3" s="1"/>
  <c r="AL36" s="1"/>
  <c r="AM18" i="3" s="1"/>
  <c r="AN4" i="7"/>
  <c r="AN3" s="1"/>
  <c r="AN36" s="1"/>
  <c r="AO18" i="3" s="1"/>
  <c r="AP4" i="7"/>
  <c r="AP3" s="1"/>
  <c r="AP36" s="1"/>
  <c r="AQ18" i="3" s="1"/>
  <c r="AR4" i="7"/>
  <c r="AR3" s="1"/>
  <c r="AR36" s="1"/>
  <c r="AS18" i="3" s="1"/>
  <c r="AT4" i="7"/>
  <c r="AT3" s="1"/>
  <c r="AT36" s="1"/>
  <c r="AU18" i="3" s="1"/>
  <c r="AV4" i="7"/>
  <c r="AV3" s="1"/>
  <c r="AV36" s="1"/>
  <c r="AW18" i="3" s="1"/>
  <c r="AX4" i="7"/>
  <c r="AX3" s="1"/>
  <c r="AX36" s="1"/>
  <c r="AY18" i="3" s="1"/>
  <c r="AZ4" i="7"/>
  <c r="AZ3" s="1"/>
  <c r="AZ36" s="1"/>
  <c r="BA18" i="3" s="1"/>
  <c r="BB4" i="7"/>
  <c r="BB3" s="1"/>
  <c r="BB36" s="1"/>
  <c r="BC18" i="3" s="1"/>
  <c r="BD4" i="7"/>
  <c r="BD3" s="1"/>
  <c r="BD36" s="1"/>
  <c r="BE18" i="3" s="1"/>
  <c r="AA4" i="7"/>
  <c r="AA3" s="1"/>
  <c r="AA36" s="1"/>
  <c r="AB18" i="3" s="1"/>
  <c r="AC4" i="7"/>
  <c r="AC3" s="1"/>
  <c r="AC36" s="1"/>
  <c r="AD18" i="3" s="1"/>
  <c r="AE4" i="7"/>
  <c r="AE3" s="1"/>
  <c r="AE36" s="1"/>
  <c r="AF18" i="3" s="1"/>
  <c r="AI4" i="7"/>
  <c r="AI3" s="1"/>
  <c r="AI36" s="1"/>
  <c r="AJ18" i="3" s="1"/>
  <c r="AK4" i="7"/>
  <c r="AK3" s="1"/>
  <c r="AK36" s="1"/>
  <c r="AL18" i="3" s="1"/>
  <c r="AM4" i="7"/>
  <c r="AM3" s="1"/>
  <c r="AM36" s="1"/>
  <c r="AN18" i="3" s="1"/>
  <c r="AQ4" i="7"/>
  <c r="AQ3" s="1"/>
  <c r="AQ36" s="1"/>
  <c r="AR18" i="3" s="1"/>
  <c r="AS4" i="7"/>
  <c r="AS3" s="1"/>
  <c r="AS36" s="1"/>
  <c r="AT18" i="3" s="1"/>
  <c r="AU4" i="7"/>
  <c r="AU3" s="1"/>
  <c r="AU36" s="1"/>
  <c r="AV18" i="3" s="1"/>
  <c r="AY4" i="7"/>
  <c r="AY3" s="1"/>
  <c r="AY36" s="1"/>
  <c r="AZ18" i="3" s="1"/>
  <c r="BA4" i="7"/>
  <c r="BA3" s="1"/>
  <c r="BA36" s="1"/>
  <c r="BB18" i="3" s="1"/>
  <c r="BC4" i="7"/>
  <c r="BC3" s="1"/>
  <c r="BC36" s="1"/>
  <c r="BD18" i="3" s="1"/>
  <c r="BE7" i="7"/>
  <c r="Z25"/>
  <c r="Z24" s="1"/>
  <c r="Z16" s="1"/>
  <c r="AO16" i="13"/>
  <c r="AA8" i="1"/>
  <c r="AE8"/>
  <c r="AI8"/>
  <c r="AM8"/>
  <c r="AQ8"/>
  <c r="AU8"/>
  <c r="AY8"/>
  <c r="BC8"/>
  <c r="AA18"/>
  <c r="AE18"/>
  <c r="AI18"/>
  <c r="AM18"/>
  <c r="AQ18"/>
  <c r="AU18"/>
  <c r="AY18"/>
  <c r="BC18"/>
  <c r="AA28"/>
  <c r="AE28"/>
  <c r="AI28"/>
  <c r="AM28"/>
  <c r="AQ28"/>
  <c r="AU28"/>
  <c r="AY28"/>
  <c r="BC28"/>
  <c r="AF13" i="5"/>
  <c r="AN13"/>
  <c r="AV13"/>
  <c r="Z22"/>
  <c r="Z19" s="1"/>
  <c r="Z17" s="1"/>
  <c r="AB22"/>
  <c r="AB19" s="1"/>
  <c r="AB17" s="1"/>
  <c r="AD22"/>
  <c r="AF22"/>
  <c r="AF19" s="1"/>
  <c r="AF17" s="1"/>
  <c r="AH22"/>
  <c r="AH19" s="1"/>
  <c r="AH17" s="1"/>
  <c r="AJ22"/>
  <c r="AJ19" s="1"/>
  <c r="AJ17" s="1"/>
  <c r="AL22"/>
  <c r="AN22"/>
  <c r="AN19" s="1"/>
  <c r="AN17" s="1"/>
  <c r="AP22"/>
  <c r="AP19" s="1"/>
  <c r="AP17" s="1"/>
  <c r="AR22"/>
  <c r="AR19" s="1"/>
  <c r="AR17" s="1"/>
  <c r="AT22"/>
  <c r="AV22"/>
  <c r="AV19" s="1"/>
  <c r="AV17" s="1"/>
  <c r="AX22"/>
  <c r="AX19" s="1"/>
  <c r="AX17" s="1"/>
  <c r="AZ22"/>
  <c r="AZ19" s="1"/>
  <c r="AZ17" s="1"/>
  <c r="BB22"/>
  <c r="BD24"/>
  <c r="AC22"/>
  <c r="AG22"/>
  <c r="AG19" s="1"/>
  <c r="AG17" s="1"/>
  <c r="AK22"/>
  <c r="AK19" s="1"/>
  <c r="AK17" s="1"/>
  <c r="AO22"/>
  <c r="AO19" s="1"/>
  <c r="AO17" s="1"/>
  <c r="AS22"/>
  <c r="AW22"/>
  <c r="AW19" s="1"/>
  <c r="AW17" s="1"/>
  <c r="BA22"/>
  <c r="BA19" s="1"/>
  <c r="BA17" s="1"/>
  <c r="Z8" i="1"/>
  <c r="AB8"/>
  <c r="AD8"/>
  <c r="AF8"/>
  <c r="AH8"/>
  <c r="AJ8"/>
  <c r="AL8"/>
  <c r="AN8"/>
  <c r="AP8"/>
  <c r="AR8"/>
  <c r="AT8"/>
  <c r="AV8"/>
  <c r="AX8"/>
  <c r="AZ8"/>
  <c r="BB8"/>
  <c r="BD10"/>
  <c r="BD12"/>
  <c r="Z18"/>
  <c r="AB18"/>
  <c r="AD18"/>
  <c r="AF18"/>
  <c r="AH18"/>
  <c r="AJ18"/>
  <c r="AL18"/>
  <c r="AN18"/>
  <c r="AP18"/>
  <c r="AR18"/>
  <c r="AT18"/>
  <c r="AV18"/>
  <c r="AX18"/>
  <c r="AZ18"/>
  <c r="BB18"/>
  <c r="BD20"/>
  <c r="BD22"/>
  <c r="Z28"/>
  <c r="AB28"/>
  <c r="AD28"/>
  <c r="AF28"/>
  <c r="AH28"/>
  <c r="AJ28"/>
  <c r="AL28"/>
  <c r="AN28"/>
  <c r="AP28"/>
  <c r="AR28"/>
  <c r="AT28"/>
  <c r="AV28"/>
  <c r="AX28"/>
  <c r="AZ28"/>
  <c r="BB28"/>
  <c r="BD30"/>
  <c r="BD32"/>
  <c r="BD4" i="5"/>
  <c r="Z8"/>
  <c r="AB8"/>
  <c r="AD8"/>
  <c r="AF8"/>
  <c r="AH8"/>
  <c r="AJ8"/>
  <c r="AL8"/>
  <c r="AN8"/>
  <c r="AP8"/>
  <c r="AR8"/>
  <c r="AT8"/>
  <c r="AV8"/>
  <c r="AX8"/>
  <c r="AZ8"/>
  <c r="BB8"/>
  <c r="BD10"/>
  <c r="AC8"/>
  <c r="AG8"/>
  <c r="AK8"/>
  <c r="AO8"/>
  <c r="AS8"/>
  <c r="AW8"/>
  <c r="BA8"/>
  <c r="BD12"/>
  <c r="AA13"/>
  <c r="AC13"/>
  <c r="AE13"/>
  <c r="AG13"/>
  <c r="AI13"/>
  <c r="AK13"/>
  <c r="AM13"/>
  <c r="AO13"/>
  <c r="AQ13"/>
  <c r="AS13"/>
  <c r="AU13"/>
  <c r="AW13"/>
  <c r="AY13"/>
  <c r="BA13"/>
  <c r="BC13"/>
  <c r="Z13"/>
  <c r="AD13"/>
  <c r="AH13"/>
  <c r="AL13"/>
  <c r="AP13"/>
  <c r="AT13"/>
  <c r="AX13"/>
  <c r="BB13"/>
  <c r="BD16"/>
  <c r="AA19"/>
  <c r="AA17" s="1"/>
  <c r="AC19"/>
  <c r="AC17" s="1"/>
  <c r="AI19"/>
  <c r="AI17" s="1"/>
  <c r="AI5" s="1"/>
  <c r="AI25" s="1"/>
  <c r="AQ19"/>
  <c r="AQ17" s="1"/>
  <c r="AS19"/>
  <c r="AS17" s="1"/>
  <c r="AY19"/>
  <c r="AY17" s="1"/>
  <c r="AD19"/>
  <c r="AD17" s="1"/>
  <c r="AL19"/>
  <c r="AL17" s="1"/>
  <c r="AT19"/>
  <c r="AT17" s="1"/>
  <c r="BB19"/>
  <c r="BB17" s="1"/>
  <c r="Y22"/>
  <c r="AB4" i="2"/>
  <c r="AB3" s="1"/>
  <c r="AB36" s="1"/>
  <c r="AC8" i="3" s="1"/>
  <c r="AD4" i="2"/>
  <c r="AD3" s="1"/>
  <c r="AD36" s="1"/>
  <c r="AE8" i="3" s="1"/>
  <c r="AF4" i="2"/>
  <c r="AF3" s="1"/>
  <c r="AF36" s="1"/>
  <c r="AG8" i="3" s="1"/>
  <c r="AH4" i="2"/>
  <c r="AH3" s="1"/>
  <c r="AH36" s="1"/>
  <c r="AI8" i="3" s="1"/>
  <c r="AJ4" i="2"/>
  <c r="AJ3" s="1"/>
  <c r="AJ36" s="1"/>
  <c r="AK8" i="3" s="1"/>
  <c r="AL4" i="2"/>
  <c r="AL3" s="1"/>
  <c r="AL36" s="1"/>
  <c r="AM8" i="3" s="1"/>
  <c r="AN4" i="2"/>
  <c r="AN3" s="1"/>
  <c r="AN36" s="1"/>
  <c r="AO8" i="3" s="1"/>
  <c r="AP4" i="2"/>
  <c r="AP3" s="1"/>
  <c r="AP36" s="1"/>
  <c r="AQ8" i="3" s="1"/>
  <c r="AR4" i="2"/>
  <c r="AR3" s="1"/>
  <c r="AR36" s="1"/>
  <c r="AS8" i="3" s="1"/>
  <c r="AT4" i="2"/>
  <c r="AT3" s="1"/>
  <c r="AT36" s="1"/>
  <c r="AU8" i="3" s="1"/>
  <c r="AV4" i="2"/>
  <c r="AV3" s="1"/>
  <c r="AV36" s="1"/>
  <c r="AW8" i="3" s="1"/>
  <c r="AX4" i="2"/>
  <c r="AX3" s="1"/>
  <c r="AX36" s="1"/>
  <c r="AY8" i="3" s="1"/>
  <c r="AZ4" i="2"/>
  <c r="AZ3" s="1"/>
  <c r="AZ36" s="1"/>
  <c r="BA8" i="3" s="1"/>
  <c r="BB4" i="2"/>
  <c r="BB3" s="1"/>
  <c r="BB36" s="1"/>
  <c r="BC8" i="3" s="1"/>
  <c r="BD4" i="2"/>
  <c r="BD3" s="1"/>
  <c r="BD36" s="1"/>
  <c r="BE8" i="3" s="1"/>
  <c r="AA4" i="2"/>
  <c r="AA3" s="1"/>
  <c r="AA36" s="1"/>
  <c r="AB8" i="3" s="1"/>
  <c r="AE4" i="2"/>
  <c r="AE3" s="1"/>
  <c r="AE36" s="1"/>
  <c r="AF8" i="3" s="1"/>
  <c r="AI4" i="2"/>
  <c r="AI3" s="1"/>
  <c r="AI36" s="1"/>
  <c r="AJ8" i="3" s="1"/>
  <c r="AM4" i="2"/>
  <c r="AM3" s="1"/>
  <c r="AM36" s="1"/>
  <c r="AN8" i="3" s="1"/>
  <c r="AQ4" i="2"/>
  <c r="AQ3" s="1"/>
  <c r="AQ36" s="1"/>
  <c r="AR8" i="3" s="1"/>
  <c r="AU4" i="2"/>
  <c r="AU3" s="1"/>
  <c r="AU36" s="1"/>
  <c r="AV8" i="3" s="1"/>
  <c r="AY4" i="2"/>
  <c r="AY3" s="1"/>
  <c r="AY36" s="1"/>
  <c r="AZ8" i="3" s="1"/>
  <c r="BC4" i="2"/>
  <c r="BC3" s="1"/>
  <c r="BC36" s="1"/>
  <c r="BD8" i="3" s="1"/>
  <c r="BE7" i="2"/>
  <c r="AB17"/>
  <c r="AD17"/>
  <c r="AF17"/>
  <c r="AH17"/>
  <c r="AJ17"/>
  <c r="AL17"/>
  <c r="AN17"/>
  <c r="AP17"/>
  <c r="AR17"/>
  <c r="AT17"/>
  <c r="AV17"/>
  <c r="AX17"/>
  <c r="AZ17"/>
  <c r="BB17"/>
  <c r="BD17"/>
  <c r="AA11" i="7"/>
  <c r="AC11"/>
  <c r="AE11"/>
  <c r="AG11"/>
  <c r="AI11"/>
  <c r="AK11"/>
  <c r="AM11"/>
  <c r="AO11"/>
  <c r="AQ11"/>
  <c r="AS11"/>
  <c r="BA11"/>
  <c r="BD7" i="1"/>
  <c r="BD9"/>
  <c r="BD11"/>
  <c r="BD13"/>
  <c r="BD17"/>
  <c r="BD19"/>
  <c r="BD21"/>
  <c r="BD23"/>
  <c r="BD27"/>
  <c r="BD29"/>
  <c r="BD31"/>
  <c r="BD33"/>
  <c r="BF16" i="3"/>
  <c r="Y8" i="5"/>
  <c r="BD14"/>
  <c r="Y13"/>
  <c r="BD18"/>
  <c r="BD20"/>
  <c r="Y19"/>
  <c r="BE5" i="2"/>
  <c r="Z4"/>
  <c r="AU11" i="7"/>
  <c r="AY11"/>
  <c r="BC11"/>
  <c r="BE18" i="2"/>
  <c r="Z17"/>
  <c r="BD7" i="5"/>
  <c r="BD9"/>
  <c r="BD11"/>
  <c r="BD15"/>
  <c r="BD21"/>
  <c r="BD23"/>
  <c r="BE6" i="2"/>
  <c r="BE12"/>
  <c r="BE20"/>
  <c r="BE22"/>
  <c r="Z4" i="7"/>
  <c r="BE6"/>
  <c r="BE12"/>
  <c r="AB17"/>
  <c r="AB16" s="1"/>
  <c r="AB11" s="1"/>
  <c r="AD17"/>
  <c r="AD16" s="1"/>
  <c r="AD11" s="1"/>
  <c r="AF17"/>
  <c r="AF16" s="1"/>
  <c r="AF11" s="1"/>
  <c r="AH17"/>
  <c r="AH16" s="1"/>
  <c r="AH11" s="1"/>
  <c r="AJ17"/>
  <c r="AJ16" s="1"/>
  <c r="AJ11" s="1"/>
  <c r="AL17"/>
  <c r="AL16" s="1"/>
  <c r="AL11" s="1"/>
  <c r="AN17"/>
  <c r="AN16" s="1"/>
  <c r="AN11" s="1"/>
  <c r="AP17"/>
  <c r="AP16" s="1"/>
  <c r="AP11" s="1"/>
  <c r="AR17"/>
  <c r="AR16" s="1"/>
  <c r="AR11" s="1"/>
  <c r="AT17"/>
  <c r="AT16" s="1"/>
  <c r="AT11" s="1"/>
  <c r="AV17"/>
  <c r="AV16" s="1"/>
  <c r="AV11" s="1"/>
  <c r="AX17"/>
  <c r="AX16" s="1"/>
  <c r="AX11" s="1"/>
  <c r="AZ17"/>
  <c r="AZ16" s="1"/>
  <c r="AZ11" s="1"/>
  <c r="BB17"/>
  <c r="BB16" s="1"/>
  <c r="BB11" s="1"/>
  <c r="BD17"/>
  <c r="BD16" s="1"/>
  <c r="BD11" s="1"/>
  <c r="BE18"/>
  <c r="BE20"/>
  <c r="BE22"/>
  <c r="Z9" i="4"/>
  <c r="AB9"/>
  <c r="AD9"/>
  <c r="AF9"/>
  <c r="AH9"/>
  <c r="AJ9"/>
  <c r="AL9"/>
  <c r="AN9"/>
  <c r="AP9"/>
  <c r="AR9"/>
  <c r="AT9"/>
  <c r="AV9"/>
  <c r="AX9"/>
  <c r="AZ9"/>
  <c r="BB9"/>
  <c r="BD5"/>
  <c r="BD7"/>
  <c r="AQ16" i="13"/>
  <c r="AS16"/>
  <c r="AU16"/>
  <c r="AW16"/>
  <c r="AY16"/>
  <c r="BA16"/>
  <c r="BC16"/>
  <c r="BD5"/>
  <c r="BD13"/>
  <c r="BD15"/>
  <c r="BD5" i="14"/>
  <c r="BD13"/>
  <c r="BD15"/>
  <c r="Y6" i="1"/>
  <c r="Y26"/>
  <c r="BC6"/>
  <c r="BA6"/>
  <c r="AY6"/>
  <c r="AW6"/>
  <c r="AU6"/>
  <c r="AS6"/>
  <c r="AQ6"/>
  <c r="AO6"/>
  <c r="AM6"/>
  <c r="AK6"/>
  <c r="AI6"/>
  <c r="AG6"/>
  <c r="AE6"/>
  <c r="AC6"/>
  <c r="AA6"/>
  <c r="BC16"/>
  <c r="BA16"/>
  <c r="AY16"/>
  <c r="AW16"/>
  <c r="AU16"/>
  <c r="AS16"/>
  <c r="AQ16"/>
  <c r="AO16"/>
  <c r="AM16"/>
  <c r="AK16"/>
  <c r="AI16"/>
  <c r="AG16"/>
  <c r="AE16"/>
  <c r="AC16"/>
  <c r="AA16"/>
  <c r="BD3" i="14"/>
  <c r="BD3" i="13"/>
  <c r="BD3" i="4"/>
  <c r="BD3" i="5"/>
  <c r="BD3" i="1"/>
  <c r="BD28" l="1"/>
  <c r="BD18"/>
  <c r="BC5" i="5"/>
  <c r="BC25" s="1"/>
  <c r="AY5"/>
  <c r="AY25" s="1"/>
  <c r="BA5" i="3" s="1"/>
  <c r="BA3" s="1"/>
  <c r="BA9" s="1"/>
  <c r="BD13" i="5"/>
  <c r="BD8"/>
  <c r="BD16" i="13"/>
  <c r="AQ5" i="5"/>
  <c r="AQ25" s="1"/>
  <c r="AS5" i="3" s="1"/>
  <c r="AS3" s="1"/>
  <c r="AS9" s="1"/>
  <c r="AA5" i="5"/>
  <c r="AA25" s="1"/>
  <c r="BD8" i="1"/>
  <c r="BE25" i="7"/>
  <c r="BE24"/>
  <c r="BD22" i="5"/>
  <c r="BA5"/>
  <c r="BA25" s="1"/>
  <c r="BC15" i="3" s="1"/>
  <c r="BC13" s="1"/>
  <c r="BC19" s="1"/>
  <c r="BA24" i="1" s="1"/>
  <c r="BA15" s="1"/>
  <c r="BD19" i="5"/>
  <c r="AZ5"/>
  <c r="AZ25" s="1"/>
  <c r="BB5" i="3" s="1"/>
  <c r="BB3" s="1"/>
  <c r="BB9" s="1"/>
  <c r="AV5" i="5"/>
  <c r="AV25" s="1"/>
  <c r="AR5"/>
  <c r="AR25" s="1"/>
  <c r="AT5" i="3" s="1"/>
  <c r="AT3" s="1"/>
  <c r="AT9" s="1"/>
  <c r="AN5" i="5"/>
  <c r="AN25" s="1"/>
  <c r="AJ5"/>
  <c r="AJ25" s="1"/>
  <c r="AL5" i="3" s="1"/>
  <c r="AL3" s="1"/>
  <c r="AL9" s="1"/>
  <c r="AF5" i="5"/>
  <c r="AF25" s="1"/>
  <c r="AB5"/>
  <c r="AB25" s="1"/>
  <c r="AD5" i="3" s="1"/>
  <c r="AD3" s="1"/>
  <c r="AD9" s="1"/>
  <c r="AU5" i="5"/>
  <c r="AU25" s="1"/>
  <c r="AM5"/>
  <c r="AM25" s="1"/>
  <c r="AO5" i="3" s="1"/>
  <c r="AO3" s="1"/>
  <c r="AO9" s="1"/>
  <c r="AE5" i="5"/>
  <c r="AE25" s="1"/>
  <c r="AX15" i="3"/>
  <c r="AX13" s="1"/>
  <c r="AX19" s="1"/>
  <c r="AV24" i="1" s="1"/>
  <c r="AX5" i="3"/>
  <c r="AX3" s="1"/>
  <c r="AX9" s="1"/>
  <c r="AT15"/>
  <c r="AT13" s="1"/>
  <c r="AT19" s="1"/>
  <c r="AR24" i="1" s="1"/>
  <c r="AP15" i="3"/>
  <c r="AP13" s="1"/>
  <c r="AP19" s="1"/>
  <c r="AN24" i="1" s="1"/>
  <c r="AP5" i="3"/>
  <c r="AP3" s="1"/>
  <c r="AP9" s="1"/>
  <c r="AN34" i="1" s="1"/>
  <c r="AH15" i="3"/>
  <c r="AH13" s="1"/>
  <c r="AH19" s="1"/>
  <c r="AF24" i="1" s="1"/>
  <c r="AH5" i="3"/>
  <c r="AH3" s="1"/>
  <c r="AH9" s="1"/>
  <c r="AF34" i="1" s="1"/>
  <c r="BB5" i="5"/>
  <c r="BB25" s="1"/>
  <c r="AT5"/>
  <c r="AT25" s="1"/>
  <c r="AV5" i="3" s="1"/>
  <c r="AV3" s="1"/>
  <c r="AV9" s="1"/>
  <c r="AL5" i="5"/>
  <c r="AL25" s="1"/>
  <c r="AN15" i="3" s="1"/>
  <c r="AN13" s="1"/>
  <c r="AN19" s="1"/>
  <c r="AL24" i="1" s="1"/>
  <c r="AD5" i="5"/>
  <c r="AD25" s="1"/>
  <c r="AF15" i="3" s="1"/>
  <c r="AF13" s="1"/>
  <c r="AF19" s="1"/>
  <c r="AD24" i="1" s="1"/>
  <c r="AS5" i="5"/>
  <c r="AS25" s="1"/>
  <c r="AK5"/>
  <c r="AK25" s="1"/>
  <c r="AM5" i="3" s="1"/>
  <c r="AM3" s="1"/>
  <c r="AM9" s="1"/>
  <c r="AC5" i="5"/>
  <c r="AC25" s="1"/>
  <c r="AX5"/>
  <c r="AX25" s="1"/>
  <c r="AZ15" i="3" s="1"/>
  <c r="AZ13" s="1"/>
  <c r="AZ19" s="1"/>
  <c r="AX24" i="1" s="1"/>
  <c r="AP5" i="5"/>
  <c r="AP25" s="1"/>
  <c r="AH5"/>
  <c r="AH25" s="1"/>
  <c r="AJ15" i="3" s="1"/>
  <c r="AJ13" s="1"/>
  <c r="AJ19" s="1"/>
  <c r="AH24" i="1" s="1"/>
  <c r="Z5" i="5"/>
  <c r="Z25" s="1"/>
  <c r="AW5"/>
  <c r="AW25" s="1"/>
  <c r="AY5" i="3" s="1"/>
  <c r="AY3" s="1"/>
  <c r="AY9" s="1"/>
  <c r="AO5" i="5"/>
  <c r="AO25" s="1"/>
  <c r="AG5"/>
  <c r="AG25" s="1"/>
  <c r="AI5" i="3" s="1"/>
  <c r="AI3" s="1"/>
  <c r="AI9" s="1"/>
  <c r="AZ26" i="1"/>
  <c r="AZ16"/>
  <c r="AZ6"/>
  <c r="AV26"/>
  <c r="AV16"/>
  <c r="AV6"/>
  <c r="AR26"/>
  <c r="AR16"/>
  <c r="AR6"/>
  <c r="AN26"/>
  <c r="AN16"/>
  <c r="AN15" s="1"/>
  <c r="AN6"/>
  <c r="AJ26"/>
  <c r="AJ16"/>
  <c r="AJ6"/>
  <c r="AF26"/>
  <c r="AF16"/>
  <c r="AF6"/>
  <c r="AB26"/>
  <c r="AB16"/>
  <c r="AB6"/>
  <c r="BE4" i="7"/>
  <c r="Z3"/>
  <c r="BE17" i="2"/>
  <c r="BB15" i="3"/>
  <c r="BB13" s="1"/>
  <c r="BB19" s="1"/>
  <c r="AZ24" i="1" s="1"/>
  <c r="AN5" i="3"/>
  <c r="AN3" s="1"/>
  <c r="AN9" s="1"/>
  <c r="BE4" i="2"/>
  <c r="Z3"/>
  <c r="BE15" i="3"/>
  <c r="BE13" s="1"/>
  <c r="BE19" s="1"/>
  <c r="BC24" i="1" s="1"/>
  <c r="BE5" i="3"/>
  <c r="BE3" s="1"/>
  <c r="BE9" s="1"/>
  <c r="BA15"/>
  <c r="BA13" s="1"/>
  <c r="BA19" s="1"/>
  <c r="AY24" i="1" s="1"/>
  <c r="AY15" s="1"/>
  <c r="AW15" i="3"/>
  <c r="AW13" s="1"/>
  <c r="AW19" s="1"/>
  <c r="AU24" i="1" s="1"/>
  <c r="AU15" s="1"/>
  <c r="AW5" i="3"/>
  <c r="AW3" s="1"/>
  <c r="AW9" s="1"/>
  <c r="AO15"/>
  <c r="AO13" s="1"/>
  <c r="AO19" s="1"/>
  <c r="AM24" i="1" s="1"/>
  <c r="AM15" s="1"/>
  <c r="AK15" i="3"/>
  <c r="AK13" s="1"/>
  <c r="AK19" s="1"/>
  <c r="AI24" i="1" s="1"/>
  <c r="AI15" s="1"/>
  <c r="AK5" i="3"/>
  <c r="AK3" s="1"/>
  <c r="AK9" s="1"/>
  <c r="AG15"/>
  <c r="AG13" s="1"/>
  <c r="AG19" s="1"/>
  <c r="AE24" i="1" s="1"/>
  <c r="AE15" s="1"/>
  <c r="AG5" i="3"/>
  <c r="AG3" s="1"/>
  <c r="AG9" s="1"/>
  <c r="AC15"/>
  <c r="AC13" s="1"/>
  <c r="AC19" s="1"/>
  <c r="AA24" i="1" s="1"/>
  <c r="AA15" s="1"/>
  <c r="AC5" i="3"/>
  <c r="AC3" s="1"/>
  <c r="AC9" s="1"/>
  <c r="BB26" i="1"/>
  <c r="BB16"/>
  <c r="BB6"/>
  <c r="AX26"/>
  <c r="AX16"/>
  <c r="AX6"/>
  <c r="AT26"/>
  <c r="AT16"/>
  <c r="AT6"/>
  <c r="AP26"/>
  <c r="AP16"/>
  <c r="AP6"/>
  <c r="AL26"/>
  <c r="AL16"/>
  <c r="AL6"/>
  <c r="AH26"/>
  <c r="AH16"/>
  <c r="AH6"/>
  <c r="AD26"/>
  <c r="AD16"/>
  <c r="AD6"/>
  <c r="Z26"/>
  <c r="Z16"/>
  <c r="Z6"/>
  <c r="BE16" i="7"/>
  <c r="Z11"/>
  <c r="BE11" s="1"/>
  <c r="BD5" i="3"/>
  <c r="BD3" s="1"/>
  <c r="BD9" s="1"/>
  <c r="BD15"/>
  <c r="BD13" s="1"/>
  <c r="BD19" s="1"/>
  <c r="BB24" i="1" s="1"/>
  <c r="AR5" i="3"/>
  <c r="AR3" s="1"/>
  <c r="AR9" s="1"/>
  <c r="AR15"/>
  <c r="AR13" s="1"/>
  <c r="AR19" s="1"/>
  <c r="AP24" i="1" s="1"/>
  <c r="AJ5" i="3"/>
  <c r="AJ3" s="1"/>
  <c r="AJ9" s="1"/>
  <c r="AB5"/>
  <c r="AB3" s="1"/>
  <c r="AB9" s="1"/>
  <c r="AB15"/>
  <c r="AB13" s="1"/>
  <c r="AB19" s="1"/>
  <c r="Z24" i="1" s="1"/>
  <c r="AV14"/>
  <c r="AV34"/>
  <c r="AF14"/>
  <c r="AY15" i="3"/>
  <c r="AY13" s="1"/>
  <c r="AY19" s="1"/>
  <c r="AW24" i="1" s="1"/>
  <c r="AW15" s="1"/>
  <c r="AU15" i="3"/>
  <c r="AU13" s="1"/>
  <c r="AU19" s="1"/>
  <c r="AS24" i="1" s="1"/>
  <c r="AS15" s="1"/>
  <c r="AU5" i="3"/>
  <c r="AU3" s="1"/>
  <c r="AU9" s="1"/>
  <c r="AQ15"/>
  <c r="AQ13" s="1"/>
  <c r="AQ19" s="1"/>
  <c r="AO24" i="1" s="1"/>
  <c r="AO15" s="1"/>
  <c r="AQ5" i="3"/>
  <c r="AQ3" s="1"/>
  <c r="AQ9" s="1"/>
  <c r="AI15"/>
  <c r="AI13" s="1"/>
  <c r="AI19" s="1"/>
  <c r="AG24" i="1" s="1"/>
  <c r="AG15" s="1"/>
  <c r="AE15" i="3"/>
  <c r="AE13" s="1"/>
  <c r="AE19" s="1"/>
  <c r="AC24" i="1" s="1"/>
  <c r="AC15" s="1"/>
  <c r="AE5" i="3"/>
  <c r="AE3" s="1"/>
  <c r="AE9" s="1"/>
  <c r="Y17" i="5"/>
  <c r="BD17" s="1"/>
  <c r="BD9" i="4"/>
  <c r="BD16" i="14"/>
  <c r="BC15" i="1"/>
  <c r="BE17" i="7"/>
  <c r="Q25" i="5"/>
  <c r="S15" i="3" s="1"/>
  <c r="Q9" i="4"/>
  <c r="S5" i="3"/>
  <c r="Q27" i="5"/>
  <c r="AM15" i="3" l="1"/>
  <c r="AM13" s="1"/>
  <c r="AM19" s="1"/>
  <c r="AK24" i="1" s="1"/>
  <c r="AK15" s="1"/>
  <c r="AN14"/>
  <c r="AN5" s="1"/>
  <c r="AZ5" i="3"/>
  <c r="AZ3" s="1"/>
  <c r="AZ9" s="1"/>
  <c r="AS15"/>
  <c r="AS13" s="1"/>
  <c r="AS19" s="1"/>
  <c r="AQ24" i="1" s="1"/>
  <c r="AQ15" s="1"/>
  <c r="AF5" i="3"/>
  <c r="AF3" s="1"/>
  <c r="AF9" s="1"/>
  <c r="AV15"/>
  <c r="AV13" s="1"/>
  <c r="AV19" s="1"/>
  <c r="AT24" i="1" s="1"/>
  <c r="AR15"/>
  <c r="BC5" i="3"/>
  <c r="BC3" s="1"/>
  <c r="BC9" s="1"/>
  <c r="BA14" i="1" s="1"/>
  <c r="BA5" s="1"/>
  <c r="AD15" i="3"/>
  <c r="AD13" s="1"/>
  <c r="AD19" s="1"/>
  <c r="AB24" i="1" s="1"/>
  <c r="AB15" s="1"/>
  <c r="AD15"/>
  <c r="AF15"/>
  <c r="AV15"/>
  <c r="AL15" i="3"/>
  <c r="AL13" s="1"/>
  <c r="AL19" s="1"/>
  <c r="AJ24" i="1" s="1"/>
  <c r="AT15"/>
  <c r="AB14"/>
  <c r="AB34"/>
  <c r="AB25" s="1"/>
  <c r="AJ14"/>
  <c r="AJ34"/>
  <c r="AJ25" s="1"/>
  <c r="AR14"/>
  <c r="AR34"/>
  <c r="AR25" s="1"/>
  <c r="AL15"/>
  <c r="AJ15"/>
  <c r="Y5" i="5"/>
  <c r="BD5" s="1"/>
  <c r="BD25" s="1"/>
  <c r="AC34" i="1"/>
  <c r="AC25" s="1"/>
  <c r="AC14"/>
  <c r="AC5" s="1"/>
  <c r="AG34"/>
  <c r="AG25" s="1"/>
  <c r="AG14"/>
  <c r="AG5" s="1"/>
  <c r="AK34"/>
  <c r="AK25" s="1"/>
  <c r="AK14"/>
  <c r="AK5" s="1"/>
  <c r="AO34"/>
  <c r="AO25" s="1"/>
  <c r="AO14"/>
  <c r="AO5" s="1"/>
  <c r="AS34"/>
  <c r="AS25" s="1"/>
  <c r="AS14"/>
  <c r="AS5" s="1"/>
  <c r="AW34"/>
  <c r="AW25" s="1"/>
  <c r="AW14"/>
  <c r="AW5" s="1"/>
  <c r="AA34"/>
  <c r="AA25" s="1"/>
  <c r="AA14"/>
  <c r="AA5" s="1"/>
  <c r="AE34"/>
  <c r="AE25" s="1"/>
  <c r="AE14"/>
  <c r="AE5" s="1"/>
  <c r="AI34"/>
  <c r="AI25" s="1"/>
  <c r="AI14"/>
  <c r="AI5" s="1"/>
  <c r="AM34"/>
  <c r="AM25" s="1"/>
  <c r="AM14"/>
  <c r="AM5" s="1"/>
  <c r="AQ34"/>
  <c r="AQ25" s="1"/>
  <c r="AQ14"/>
  <c r="AQ5" s="1"/>
  <c r="AU34"/>
  <c r="AU25" s="1"/>
  <c r="AU14"/>
  <c r="AU5" s="1"/>
  <c r="AY34"/>
  <c r="AY25" s="1"/>
  <c r="AY14"/>
  <c r="AY5" s="1"/>
  <c r="BC34"/>
  <c r="BC25" s="1"/>
  <c r="BC14"/>
  <c r="BC5" s="1"/>
  <c r="Z36" i="2"/>
  <c r="AA8" i="3" s="1"/>
  <c r="BF8" s="1"/>
  <c r="BE3" i="2"/>
  <c r="BE36" s="1"/>
  <c r="Z36" i="7"/>
  <c r="AA18" i="3" s="1"/>
  <c r="BF18" s="1"/>
  <c r="BE3" i="7"/>
  <c r="BE36" s="1"/>
  <c r="BB15" i="1"/>
  <c r="BD6"/>
  <c r="AB5"/>
  <c r="AJ5"/>
  <c r="AR5"/>
  <c r="Z14"/>
  <c r="Z5" s="1"/>
  <c r="Z34"/>
  <c r="Z25" s="1"/>
  <c r="AH14"/>
  <c r="AH5" s="1"/>
  <c r="AH34"/>
  <c r="AH25" s="1"/>
  <c r="AP14"/>
  <c r="AP5" s="1"/>
  <c r="AP34"/>
  <c r="AP25" s="1"/>
  <c r="AX14"/>
  <c r="AX5" s="1"/>
  <c r="AX34"/>
  <c r="AX25" s="1"/>
  <c r="BB14"/>
  <c r="BB34"/>
  <c r="BB25" s="1"/>
  <c r="BD16"/>
  <c r="Z15"/>
  <c r="AD14"/>
  <c r="AD34"/>
  <c r="AL14"/>
  <c r="AL5" s="1"/>
  <c r="AL34"/>
  <c r="AL25" s="1"/>
  <c r="AT14"/>
  <c r="AT34"/>
  <c r="AT25" s="1"/>
  <c r="AZ14"/>
  <c r="AZ5" s="1"/>
  <c r="AZ34"/>
  <c r="AZ25" s="1"/>
  <c r="BA34"/>
  <c r="BA25" s="1"/>
  <c r="AD5"/>
  <c r="AD25"/>
  <c r="AH15"/>
  <c r="AP15"/>
  <c r="AT5"/>
  <c r="AX15"/>
  <c r="BB5"/>
  <c r="AF5"/>
  <c r="AF25"/>
  <c r="AN25"/>
  <c r="AV5"/>
  <c r="AV25"/>
  <c r="AZ15"/>
  <c r="BD26"/>
  <c r="Q3" i="5"/>
  <c r="Q5"/>
  <c r="Q8"/>
  <c r="Q11"/>
  <c r="Q10"/>
  <c r="Q17"/>
  <c r="Q20"/>
  <c r="Q22"/>
  <c r="Q13"/>
  <c r="Q21"/>
  <c r="Q24"/>
  <c r="BA36" i="1" l="1"/>
  <c r="BC36"/>
  <c r="AY36"/>
  <c r="AU36"/>
  <c r="AQ36"/>
  <c r="Y25" i="5"/>
  <c r="AV36" i="1"/>
  <c r="AN36"/>
  <c r="AF36"/>
  <c r="AM36"/>
  <c r="AI36"/>
  <c r="AE36"/>
  <c r="AA36"/>
  <c r="AW36"/>
  <c r="AS36"/>
  <c r="AO36"/>
  <c r="AK36"/>
  <c r="AG36"/>
  <c r="AZ36"/>
  <c r="AX36"/>
  <c r="AP36"/>
  <c r="AH36"/>
  <c r="Z36"/>
  <c r="AT36"/>
  <c r="AD36"/>
  <c r="AR36"/>
  <c r="AJ36"/>
  <c r="AB36"/>
  <c r="AA5" i="3"/>
  <c r="AA3" s="1"/>
  <c r="AA15"/>
  <c r="BB36" i="1"/>
  <c r="AL36"/>
  <c r="AC36"/>
  <c r="T5" i="3"/>
  <c r="S3" s="1"/>
  <c r="Q15" i="14"/>
  <c r="R14"/>
  <c r="Q14"/>
  <c r="R13"/>
  <c r="Q10"/>
  <c r="R9"/>
  <c r="R8"/>
  <c r="R7"/>
  <c r="R6"/>
  <c r="R5"/>
  <c r="R4"/>
  <c r="R3"/>
  <c r="Q15" i="13"/>
  <c r="R14"/>
  <c r="Q14"/>
  <c r="R13"/>
  <c r="Q12"/>
  <c r="Q10"/>
  <c r="R9"/>
  <c r="R8"/>
  <c r="R7"/>
  <c r="R6"/>
  <c r="R5"/>
  <c r="R4"/>
  <c r="R3"/>
  <c r="BF5" i="3" l="1"/>
  <c r="AA13"/>
  <c r="BF15"/>
  <c r="S14" i="13"/>
  <c r="S13"/>
  <c r="S12"/>
  <c r="S9"/>
  <c r="S7"/>
  <c r="S15"/>
  <c r="S11"/>
  <c r="S10"/>
  <c r="S8"/>
  <c r="S6"/>
  <c r="S4"/>
  <c r="S3"/>
  <c r="S5"/>
  <c r="S14" i="14"/>
  <c r="AA19" i="3" l="1"/>
  <c r="Y24" i="1" s="1"/>
  <c r="BF13" i="3"/>
  <c r="BF19" s="1"/>
  <c r="BF3"/>
  <c r="BF9" s="1"/>
  <c r="AA9"/>
  <c r="S15" i="14"/>
  <c r="S13"/>
  <c r="S12"/>
  <c r="S11"/>
  <c r="S10"/>
  <c r="S9"/>
  <c r="S8"/>
  <c r="S3"/>
  <c r="S7"/>
  <c r="S6"/>
  <c r="S5"/>
  <c r="S4"/>
  <c r="BD24" i="1" l="1"/>
  <c r="Y15"/>
  <c r="BD15" s="1"/>
  <c r="Y14"/>
  <c r="Y34"/>
  <c r="Q17"/>
  <c r="BD34" l="1"/>
  <c r="Y25"/>
  <c r="BD25" s="1"/>
  <c r="BD14"/>
  <c r="Y5"/>
  <c r="R4" i="7"/>
  <c r="R36"/>
  <c r="S35"/>
  <c r="S34"/>
  <c r="S33"/>
  <c r="S32"/>
  <c r="S31"/>
  <c r="S30"/>
  <c r="S29"/>
  <c r="S28"/>
  <c r="S27"/>
  <c r="S26"/>
  <c r="S25"/>
  <c r="S23"/>
  <c r="S22"/>
  <c r="S21"/>
  <c r="S20"/>
  <c r="S19"/>
  <c r="S18"/>
  <c r="R17"/>
  <c r="S17" s="1"/>
  <c r="S15"/>
  <c r="S14"/>
  <c r="S13"/>
  <c r="S12"/>
  <c r="S7"/>
  <c r="S6"/>
  <c r="S5"/>
  <c r="R4" i="2"/>
  <c r="S23"/>
  <c r="S22"/>
  <c r="S21"/>
  <c r="S20"/>
  <c r="S19"/>
  <c r="S18"/>
  <c r="S15"/>
  <c r="S14"/>
  <c r="S13"/>
  <c r="S12"/>
  <c r="S7"/>
  <c r="S6"/>
  <c r="S5"/>
  <c r="T23" i="7" l="1"/>
  <c r="R24"/>
  <c r="BD5" i="1"/>
  <c r="BD36" s="1"/>
  <c r="Y36"/>
  <c r="T13" i="7"/>
  <c r="T15"/>
  <c r="T18"/>
  <c r="T20"/>
  <c r="T12"/>
  <c r="T14"/>
  <c r="T19"/>
  <c r="T21"/>
  <c r="T22"/>
  <c r="T25"/>
  <c r="T17"/>
  <c r="S4"/>
  <c r="T5"/>
  <c r="T6"/>
  <c r="T7"/>
  <c r="T26"/>
  <c r="T27"/>
  <c r="T28"/>
  <c r="T29"/>
  <c r="T30"/>
  <c r="T31"/>
  <c r="T32"/>
  <c r="T33"/>
  <c r="T34"/>
  <c r="T35"/>
  <c r="S4" i="2"/>
  <c r="T4" i="7" l="1"/>
  <c r="R16" i="10" l="1"/>
  <c r="Q8" s="1"/>
  <c r="R13"/>
  <c r="R12"/>
  <c r="R11"/>
  <c r="R9"/>
  <c r="R7"/>
  <c r="R5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R11" i="1"/>
  <c r="R8" i="10" l="1"/>
  <c r="R4"/>
  <c r="Q3" l="1"/>
  <c r="R3"/>
  <c r="BD17"/>
  <c r="BD15"/>
  <c r="BD19"/>
  <c r="BD13"/>
  <c r="BD12"/>
  <c r="BD11"/>
  <c r="BD10"/>
  <c r="BD9"/>
  <c r="BD7"/>
  <c r="BD6"/>
  <c r="BD5"/>
  <c r="BD4"/>
  <c r="BD18"/>
  <c r="BD16"/>
  <c r="BD14"/>
  <c r="S27" l="1"/>
  <c r="S22"/>
  <c r="S34"/>
  <c r="S21"/>
  <c r="S26"/>
  <c r="S30"/>
  <c r="S25"/>
  <c r="S29"/>
  <c r="S31"/>
  <c r="S23"/>
  <c r="S20"/>
  <c r="S24"/>
  <c r="S28"/>
  <c r="S32"/>
  <c r="S14"/>
  <c r="S16"/>
  <c r="S18"/>
  <c r="S19"/>
  <c r="S6"/>
  <c r="S9"/>
  <c r="S11"/>
  <c r="S13"/>
  <c r="S15"/>
  <c r="S17"/>
  <c r="S4"/>
  <c r="S5"/>
  <c r="S7"/>
  <c r="S10"/>
  <c r="S12"/>
  <c r="S8"/>
  <c r="BD8"/>
  <c r="S3"/>
  <c r="Q18" i="1"/>
  <c r="R21"/>
  <c r="Q20"/>
  <c r="R19"/>
  <c r="R18"/>
  <c r="R22"/>
  <c r="R23"/>
  <c r="R31"/>
  <c r="Q30"/>
  <c r="R29"/>
  <c r="BD3" i="10" l="1"/>
  <c r="BD37" s="1"/>
  <c r="Q28" i="1"/>
  <c r="R28" s="1"/>
  <c r="R9" l="1"/>
  <c r="Q8"/>
  <c r="Q10"/>
  <c r="Q27"/>
  <c r="R12"/>
  <c r="Q7"/>
  <c r="T14" i="3"/>
  <c r="T15"/>
  <c r="T16"/>
  <c r="T17"/>
  <c r="S18"/>
  <c r="R4" i="5"/>
  <c r="S4" s="1"/>
  <c r="R6"/>
  <c r="S6" s="1"/>
  <c r="R7"/>
  <c r="S7" s="1"/>
  <c r="R9"/>
  <c r="S9" s="1"/>
  <c r="S11"/>
  <c r="R12"/>
  <c r="S12" s="1"/>
  <c r="R13"/>
  <c r="S13" s="1"/>
  <c r="R14"/>
  <c r="S14" s="1"/>
  <c r="R15"/>
  <c r="S15" s="1"/>
  <c r="R16"/>
  <c r="S16" s="1"/>
  <c r="R18"/>
  <c r="S18" s="1"/>
  <c r="R20"/>
  <c r="S21"/>
  <c r="R22"/>
  <c r="R23"/>
  <c r="S23" s="1"/>
  <c r="Q7" i="4"/>
  <c r="Q16" i="1"/>
  <c r="R16" s="1"/>
  <c r="Q26"/>
  <c r="Q6"/>
  <c r="S8" i="3"/>
  <c r="R36" i="2" s="1"/>
  <c r="T23" s="1"/>
  <c r="R33" i="1"/>
  <c r="R32"/>
  <c r="R26"/>
  <c r="S13" i="3" l="1"/>
  <c r="T13" s="1"/>
  <c r="S10" i="5"/>
  <c r="R8"/>
  <c r="S22"/>
  <c r="Q19"/>
  <c r="S8"/>
  <c r="S20"/>
  <c r="S3"/>
  <c r="S24"/>
  <c r="T13" i="2"/>
  <c r="T18"/>
  <c r="T22"/>
  <c r="T19"/>
  <c r="T12"/>
  <c r="T15"/>
  <c r="T20"/>
  <c r="T14"/>
  <c r="T21"/>
  <c r="T5"/>
  <c r="T6"/>
  <c r="T7"/>
  <c r="T4"/>
  <c r="R8" i="1"/>
  <c r="S19" i="3" l="1"/>
  <c r="U13" s="1"/>
  <c r="R19" i="5"/>
  <c r="Q24" i="1" l="1"/>
  <c r="R24" s="1"/>
  <c r="Q15" s="1"/>
  <c r="R15" s="1"/>
  <c r="U18" i="3"/>
  <c r="U16"/>
  <c r="U17"/>
  <c r="U15"/>
  <c r="U14"/>
  <c r="S19" i="5"/>
  <c r="R17"/>
  <c r="S35" i="2"/>
  <c r="S34"/>
  <c r="S33"/>
  <c r="S32"/>
  <c r="S31"/>
  <c r="S30"/>
  <c r="S29"/>
  <c r="S28"/>
  <c r="S27"/>
  <c r="S26"/>
  <c r="S25"/>
  <c r="R8" i="4"/>
  <c r="R6"/>
  <c r="R5"/>
  <c r="R4"/>
  <c r="R3"/>
  <c r="T7" i="3"/>
  <c r="T6"/>
  <c r="T4"/>
  <c r="T3"/>
  <c r="S9" s="1"/>
  <c r="S17" i="2"/>
  <c r="R24" s="1"/>
  <c r="S24" s="1"/>
  <c r="R16" s="1"/>
  <c r="R35" i="1"/>
  <c r="R13"/>
  <c r="R6"/>
  <c r="R4"/>
  <c r="R3"/>
  <c r="BD28" i="2" l="1"/>
  <c r="BB28"/>
  <c r="AZ28"/>
  <c r="AX28"/>
  <c r="AV28"/>
  <c r="AT28"/>
  <c r="AR28"/>
  <c r="AP28"/>
  <c r="AN28"/>
  <c r="AL28"/>
  <c r="AJ28"/>
  <c r="AH28"/>
  <c r="AF28"/>
  <c r="AD28"/>
  <c r="AB28"/>
  <c r="Z28"/>
  <c r="BE28" s="1"/>
  <c r="BC28"/>
  <c r="BA28"/>
  <c r="AY28"/>
  <c r="AW28"/>
  <c r="AU28"/>
  <c r="AS28"/>
  <c r="AQ28"/>
  <c r="AO28"/>
  <c r="AM28"/>
  <c r="AK28"/>
  <c r="AI28"/>
  <c r="AG28"/>
  <c r="AE28"/>
  <c r="AC28"/>
  <c r="AA28"/>
  <c r="BC27"/>
  <c r="BA27"/>
  <c r="AY27"/>
  <c r="AW27"/>
  <c r="AU27"/>
  <c r="AS27"/>
  <c r="AQ27"/>
  <c r="AO27"/>
  <c r="AM27"/>
  <c r="AK27"/>
  <c r="AI27"/>
  <c r="AG27"/>
  <c r="AE27"/>
  <c r="AC27"/>
  <c r="AA27"/>
  <c r="BD27"/>
  <c r="BB27"/>
  <c r="AZ27"/>
  <c r="AX27"/>
  <c r="AV27"/>
  <c r="AT27"/>
  <c r="AR27"/>
  <c r="AP27"/>
  <c r="AN27"/>
  <c r="AL27"/>
  <c r="AJ27"/>
  <c r="AH27"/>
  <c r="AF27"/>
  <c r="AD27"/>
  <c r="AB27"/>
  <c r="Z27"/>
  <c r="BD26"/>
  <c r="BD25" s="1"/>
  <c r="BD24" s="1"/>
  <c r="BD16" s="1"/>
  <c r="BD11" s="1"/>
  <c r="BB26"/>
  <c r="BB25" s="1"/>
  <c r="BB24" s="1"/>
  <c r="BB16" s="1"/>
  <c r="BB11" s="1"/>
  <c r="AZ26"/>
  <c r="AZ25" s="1"/>
  <c r="AZ24" s="1"/>
  <c r="AZ16" s="1"/>
  <c r="AZ11" s="1"/>
  <c r="AX26"/>
  <c r="AX25" s="1"/>
  <c r="AX24" s="1"/>
  <c r="AX16" s="1"/>
  <c r="AX11" s="1"/>
  <c r="AV26"/>
  <c r="AV25" s="1"/>
  <c r="AV24" s="1"/>
  <c r="AV16" s="1"/>
  <c r="AV11" s="1"/>
  <c r="AT26"/>
  <c r="AT25" s="1"/>
  <c r="AT24" s="1"/>
  <c r="AT16" s="1"/>
  <c r="AT11" s="1"/>
  <c r="AR26"/>
  <c r="AR25" s="1"/>
  <c r="AR24" s="1"/>
  <c r="AR16" s="1"/>
  <c r="AR11" s="1"/>
  <c r="AP26"/>
  <c r="AP25" s="1"/>
  <c r="AP24" s="1"/>
  <c r="AP16" s="1"/>
  <c r="AP11" s="1"/>
  <c r="AN26"/>
  <c r="AN25" s="1"/>
  <c r="AN24" s="1"/>
  <c r="AN16" s="1"/>
  <c r="AN11" s="1"/>
  <c r="AL26"/>
  <c r="AL25" s="1"/>
  <c r="AL24" s="1"/>
  <c r="AL16" s="1"/>
  <c r="AL11" s="1"/>
  <c r="AJ26"/>
  <c r="AJ25" s="1"/>
  <c r="AJ24" s="1"/>
  <c r="AJ16" s="1"/>
  <c r="AJ11" s="1"/>
  <c r="AH26"/>
  <c r="AH25" s="1"/>
  <c r="AH24" s="1"/>
  <c r="AH16" s="1"/>
  <c r="AH11" s="1"/>
  <c r="AF26"/>
  <c r="AF25" s="1"/>
  <c r="AF24" s="1"/>
  <c r="AF16" s="1"/>
  <c r="AF11" s="1"/>
  <c r="AD26"/>
  <c r="AD25" s="1"/>
  <c r="AD24" s="1"/>
  <c r="AD16" s="1"/>
  <c r="AD11" s="1"/>
  <c r="AB26"/>
  <c r="AB25" s="1"/>
  <c r="AB24" s="1"/>
  <c r="AB16" s="1"/>
  <c r="AB11" s="1"/>
  <c r="Z26"/>
  <c r="BC26"/>
  <c r="BC25" s="1"/>
  <c r="BC24" s="1"/>
  <c r="BC16" s="1"/>
  <c r="BC11" s="1"/>
  <c r="BA26"/>
  <c r="AY26"/>
  <c r="AY25" s="1"/>
  <c r="AY24" s="1"/>
  <c r="AY16" s="1"/>
  <c r="AY11" s="1"/>
  <c r="AW26"/>
  <c r="AU26"/>
  <c r="AU25" s="1"/>
  <c r="AU24" s="1"/>
  <c r="AU16" s="1"/>
  <c r="AU11" s="1"/>
  <c r="AS26"/>
  <c r="AQ26"/>
  <c r="AQ25" s="1"/>
  <c r="AQ24" s="1"/>
  <c r="AQ16" s="1"/>
  <c r="AQ11" s="1"/>
  <c r="AO26"/>
  <c r="AM26"/>
  <c r="AM25" s="1"/>
  <c r="AM24" s="1"/>
  <c r="AM16" s="1"/>
  <c r="AM11" s="1"/>
  <c r="AK26"/>
  <c r="AI26"/>
  <c r="AI25" s="1"/>
  <c r="AI24" s="1"/>
  <c r="AI16" s="1"/>
  <c r="AI11" s="1"/>
  <c r="AG26"/>
  <c r="AE26"/>
  <c r="AE25" s="1"/>
  <c r="AE24" s="1"/>
  <c r="AE16" s="1"/>
  <c r="AE11" s="1"/>
  <c r="AC26"/>
  <c r="AA26"/>
  <c r="AA25" s="1"/>
  <c r="AA24" s="1"/>
  <c r="AA16" s="1"/>
  <c r="AA11" s="1"/>
  <c r="Q14" i="1"/>
  <c r="R14" s="1"/>
  <c r="Q5" s="1"/>
  <c r="R5" s="1"/>
  <c r="Q36" s="1"/>
  <c r="Q34"/>
  <c r="R34" s="1"/>
  <c r="Q25" s="1"/>
  <c r="R25" s="1"/>
  <c r="S17" i="5"/>
  <c r="R5"/>
  <c r="S5" s="1"/>
  <c r="Q29"/>
  <c r="S16" i="2"/>
  <c r="R11" s="1"/>
  <c r="S11" s="1"/>
  <c r="T35"/>
  <c r="T25"/>
  <c r="T24"/>
  <c r="T26"/>
  <c r="T27"/>
  <c r="T28"/>
  <c r="T29"/>
  <c r="T30"/>
  <c r="T31"/>
  <c r="T32"/>
  <c r="T33"/>
  <c r="T34"/>
  <c r="S3" i="4"/>
  <c r="S4"/>
  <c r="S5"/>
  <c r="S6"/>
  <c r="S7"/>
  <c r="S8"/>
  <c r="U3" i="3"/>
  <c r="U4"/>
  <c r="U5"/>
  <c r="U6"/>
  <c r="U7"/>
  <c r="U8"/>
  <c r="T17" i="2"/>
  <c r="AC25" l="1"/>
  <c r="AC24" s="1"/>
  <c r="AC16" s="1"/>
  <c r="AC11" s="1"/>
  <c r="AG25"/>
  <c r="AG24" s="1"/>
  <c r="AG16" s="1"/>
  <c r="AG11" s="1"/>
  <c r="AK25"/>
  <c r="AK24" s="1"/>
  <c r="AK16" s="1"/>
  <c r="AK11" s="1"/>
  <c r="AO25"/>
  <c r="AO24" s="1"/>
  <c r="AO16" s="1"/>
  <c r="AO11" s="1"/>
  <c r="AS25"/>
  <c r="AS24" s="1"/>
  <c r="AS16" s="1"/>
  <c r="AS11" s="1"/>
  <c r="AW25"/>
  <c r="AW24" s="1"/>
  <c r="AW16" s="1"/>
  <c r="AW11" s="1"/>
  <c r="BA25"/>
  <c r="BA24" s="1"/>
  <c r="BA16" s="1"/>
  <c r="BA11" s="1"/>
  <c r="BE27"/>
  <c r="BE26"/>
  <c r="Z25"/>
  <c r="T11"/>
  <c r="R3"/>
  <c r="S3" s="1"/>
  <c r="T3" s="1"/>
  <c r="S5" i="1"/>
  <c r="T16" i="2"/>
  <c r="Z24" l="1"/>
  <c r="BE25"/>
  <c r="S20" i="1"/>
  <c r="S30"/>
  <c r="S23"/>
  <c r="S19"/>
  <c r="S21"/>
  <c r="S24"/>
  <c r="S18"/>
  <c r="S22"/>
  <c r="S29"/>
  <c r="S31"/>
  <c r="S28"/>
  <c r="S11"/>
  <c r="S10"/>
  <c r="S9"/>
  <c r="S17"/>
  <c r="S27"/>
  <c r="S33"/>
  <c r="S16"/>
  <c r="S26"/>
  <c r="S32"/>
  <c r="S34"/>
  <c r="S15"/>
  <c r="S25"/>
  <c r="S8"/>
  <c r="S4"/>
  <c r="S7"/>
  <c r="S13"/>
  <c r="S35"/>
  <c r="S14"/>
  <c r="S3"/>
  <c r="S6"/>
  <c r="S12"/>
  <c r="BE24" i="2" l="1"/>
  <c r="Z16"/>
  <c r="S24" i="7"/>
  <c r="BE16" i="2" l="1"/>
  <c r="Z11"/>
  <c r="BE11" s="1"/>
  <c r="R16" i="7"/>
  <c r="S16" s="1"/>
  <c r="T24"/>
  <c r="R11" l="1"/>
  <c r="S11" s="1"/>
  <c r="R3" s="1"/>
  <c r="T16"/>
  <c r="T11"/>
  <c r="S3"/>
  <c r="T3" s="1"/>
  <c r="S35" i="10"/>
  <c r="BD35"/>
  <c r="S36"/>
  <c r="BD36"/>
  <c r="R33"/>
  <c r="S33" s="1"/>
  <c r="BD33" l="1"/>
</calcChain>
</file>

<file path=xl/comments1.xml><?xml version="1.0" encoding="utf-8"?>
<comments xmlns="http://schemas.openxmlformats.org/spreadsheetml/2006/main">
  <authors>
    <author>Author</author>
  </authors>
  <commentList>
    <comment ref="L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weight
D13 sector - 64.100 g - sum 64.804 g 
D2  sector - 58.000g - sum 58.300
quindi ci ho messo quelli veri e non quelli finti.</t>
        </r>
      </text>
    </comment>
  </commentList>
</comments>
</file>

<file path=xl/sharedStrings.xml><?xml version="1.0" encoding="utf-8"?>
<sst xmlns="http://schemas.openxmlformats.org/spreadsheetml/2006/main" count="1644" uniqueCount="303">
  <si>
    <t>Assembly  Level</t>
  </si>
  <si>
    <t>Item Number</t>
  </si>
  <si>
    <t>Ver</t>
  </si>
  <si>
    <t>Rev</t>
  </si>
  <si>
    <t>Name</t>
  </si>
  <si>
    <t>Q.ty</t>
  </si>
  <si>
    <t>Unit</t>
  </si>
  <si>
    <t>Weight [g]</t>
  </si>
  <si>
    <t>Material</t>
  </si>
  <si>
    <t xml:space="preserve">ELEMENTS [g] </t>
  </si>
  <si>
    <t>Lifecycle</t>
  </si>
  <si>
    <t>Rno</t>
  </si>
  <si>
    <t>required</t>
  </si>
  <si>
    <t>Item</t>
  </si>
  <si>
    <t>ToT</t>
  </si>
  <si>
    <t>%</t>
  </si>
  <si>
    <t>Direct Measure</t>
  </si>
  <si>
    <t>Deduced from Measurement</t>
  </si>
  <si>
    <t>Estimated</t>
  </si>
  <si>
    <t>Detailed</t>
  </si>
  <si>
    <t>DB Material</t>
  </si>
  <si>
    <t>ToT [g]</t>
  </si>
  <si>
    <t>STD-PRT</t>
  </si>
  <si>
    <t xml:space="preserve"> </t>
  </si>
  <si>
    <t>m</t>
  </si>
  <si>
    <t>X</t>
  </si>
  <si>
    <t>Pcs</t>
  </si>
  <si>
    <t>ASSEMBLY</t>
  </si>
  <si>
    <t>ATL-0000008513</t>
  </si>
  <si>
    <t>Disk Module on PCB frame</t>
  </si>
  <si>
    <t>Bare Module</t>
  </si>
  <si>
    <t>Sensor</t>
  </si>
  <si>
    <t>FE-chip</t>
  </si>
  <si>
    <t>Bump Bonding</t>
  </si>
  <si>
    <t>Glue (Flex to sensor)</t>
  </si>
  <si>
    <t>Wire Bonding (FE to Flex)</t>
  </si>
  <si>
    <t>Potting of wire bonds</t>
  </si>
  <si>
    <t>Disk Flex MCC</t>
  </si>
  <si>
    <t>MCC</t>
  </si>
  <si>
    <t>Adhesive (MCC to flex)</t>
  </si>
  <si>
    <t>wire bonds MCC-flex</t>
  </si>
  <si>
    <t>Disk Flex on frame</t>
  </si>
  <si>
    <t>Loaded Flex on frame</t>
  </si>
  <si>
    <t>Resistors</t>
  </si>
  <si>
    <t>Temperature sensor</t>
  </si>
  <si>
    <t>Bare Flex</t>
  </si>
  <si>
    <t>Disk Type0 Cable</t>
  </si>
  <si>
    <t>FR4 board Assembly</t>
  </si>
  <si>
    <t>FR4 Substrate</t>
  </si>
  <si>
    <t>Soldering material</t>
  </si>
  <si>
    <t>Elco Connector</t>
  </si>
  <si>
    <t>Silicone Sleeve</t>
  </si>
  <si>
    <t>signal and voltage sense wires</t>
  </si>
  <si>
    <t>return sense wires</t>
  </si>
  <si>
    <t>high voltage wires</t>
  </si>
  <si>
    <t>Flex HV potting</t>
  </si>
  <si>
    <t>Disk Flex HV solder material</t>
  </si>
  <si>
    <t>ATL-0000008530</t>
  </si>
  <si>
    <t>ATL-0000005628</t>
  </si>
  <si>
    <t>ATL-0000005627</t>
  </si>
  <si>
    <t>ATL-0000005626</t>
  </si>
  <si>
    <t>ATL-0000005625</t>
  </si>
  <si>
    <t>ATL-0000005615</t>
  </si>
  <si>
    <t>ATL-0000005605</t>
  </si>
  <si>
    <t>ATL-0000005604</t>
  </si>
  <si>
    <t>ATL-0000008531</t>
  </si>
  <si>
    <t>ATL-0000005622</t>
  </si>
  <si>
    <t>ATL-0000008527</t>
  </si>
  <si>
    <t>ATL-0000005621</t>
  </si>
  <si>
    <t>ATL-0000008532</t>
  </si>
  <si>
    <t>ATL-0000008520</t>
  </si>
  <si>
    <t>ATL-0000005620</t>
  </si>
  <si>
    <t>ATL-0000005619</t>
  </si>
  <si>
    <t>ATL-0000005617</t>
  </si>
  <si>
    <t>ATL-0000005616</t>
  </si>
  <si>
    <t>ATL-0000008523</t>
  </si>
  <si>
    <t>ATL-0000008533</t>
  </si>
  <si>
    <t>ATL-0000005593</t>
  </si>
  <si>
    <t>ATL-0000008504</t>
  </si>
  <si>
    <t>ATL-0000008505</t>
  </si>
  <si>
    <t>ATL-0000008506</t>
  </si>
  <si>
    <t>ATL-0000008553</t>
  </si>
  <si>
    <t>ATL-0000008554</t>
  </si>
  <si>
    <t>ATL-0000008555</t>
  </si>
  <si>
    <t>ATL-0000008556</t>
  </si>
  <si>
    <t>ATL-0000008536</t>
  </si>
  <si>
    <t>ATL-0000008537</t>
  </si>
  <si>
    <t>ATL-0000005547</t>
  </si>
  <si>
    <t>Disk Sector</t>
  </si>
  <si>
    <t>Parylene (disk sector)</t>
  </si>
  <si>
    <t>Uncoated Disk Sector</t>
  </si>
  <si>
    <t>Sector T-washer Mount</t>
  </si>
  <si>
    <t>Adhesive (Sector)</t>
  </si>
  <si>
    <t>Sector Body Assembly</t>
  </si>
  <si>
    <t>Film Adhesive (BULK)</t>
  </si>
  <si>
    <t>Film Adhesive (Sector Facing)</t>
  </si>
  <si>
    <t>Sector Non-mountside Facing Assembly</t>
  </si>
  <si>
    <t>Sector Facing</t>
  </si>
  <si>
    <t>Wedge Hardpoint Sector Support</t>
  </si>
  <si>
    <t>Beam Hardpoint Sector Support</t>
  </si>
  <si>
    <t>Sector Mountside Facing Assembly</t>
  </si>
  <si>
    <t>Sector Core Blank</t>
  </si>
  <si>
    <t>Sector Tube Assembly w/Thermal Grease</t>
  </si>
  <si>
    <t>Thermal Grease (Sector Tube)</t>
  </si>
  <si>
    <t>Sector Tube Assembly</t>
  </si>
  <si>
    <t>Sector Tube Strain-relief</t>
  </si>
  <si>
    <t>Sector Tube with Fittings</t>
  </si>
  <si>
    <t>Sector Aluminium Tube</t>
  </si>
  <si>
    <t>Sector Fitting</t>
  </si>
  <si>
    <t>Adhesive (Module to Disk Sector)</t>
  </si>
  <si>
    <t>UV curable glue (Module to Disk Sector)</t>
  </si>
  <si>
    <t>ATL-0000005546</t>
  </si>
  <si>
    <t>ATL-0000007318</t>
  </si>
  <si>
    <t>ATL-0000007282</t>
  </si>
  <si>
    <t>ATL-0000007283</t>
  </si>
  <si>
    <t>ATL-0000007284</t>
  </si>
  <si>
    <t>ATL-0000007285</t>
  </si>
  <si>
    <t>ATL-0000007319</t>
  </si>
  <si>
    <t>ATL-0000005541</t>
  </si>
  <si>
    <t>ATL-0000007286</t>
  </si>
  <si>
    <t>ATL-0000005545</t>
  </si>
  <si>
    <t>ATL-0000007287</t>
  </si>
  <si>
    <t>ATL-0000007288</t>
  </si>
  <si>
    <t>ATL-0000007289</t>
  </si>
  <si>
    <t>ATL-0000005544</t>
  </si>
  <si>
    <t>ATL-0000007290</t>
  </si>
  <si>
    <t>ATL-0000005542</t>
  </si>
  <si>
    <t>ATL-0000007291</t>
  </si>
  <si>
    <t>ATL-0000007293</t>
  </si>
  <si>
    <t>ATL-0000007294</t>
  </si>
  <si>
    <t>ATL-0000005543</t>
  </si>
  <si>
    <t>ATL-0000005539</t>
  </si>
  <si>
    <t>ATL-0000005538</t>
  </si>
  <si>
    <t>ATL-0000005537</t>
  </si>
  <si>
    <t>Disk Section Assembly</t>
  </si>
  <si>
    <t>Global Support Structure Disk Section</t>
  </si>
  <si>
    <t>Disk Fixation Kit</t>
  </si>
  <si>
    <t>Disk Support Ring</t>
  </si>
  <si>
    <t>Cooling interlink</t>
  </si>
  <si>
    <t>Disk Input Pipe</t>
  </si>
  <si>
    <t>Disk Exhaust Pipe</t>
  </si>
  <si>
    <t>Glue (cooling pipe to disk termination)</t>
  </si>
  <si>
    <t>Disk Service Fixation</t>
  </si>
  <si>
    <t>ATL-0000005559</t>
  </si>
  <si>
    <t>ATL-0000005557</t>
  </si>
  <si>
    <t>ATL-0000005555</t>
  </si>
  <si>
    <t>ATL-0000005553</t>
  </si>
  <si>
    <t>ATL-0000005551</t>
  </si>
  <si>
    <t>ATL-0000005550</t>
  </si>
  <si>
    <t>ATL-0000005549</t>
  </si>
  <si>
    <t>ATL-0000005548</t>
  </si>
  <si>
    <t>ATL-0000005509</t>
  </si>
  <si>
    <t>ATL-0000005552</t>
  </si>
  <si>
    <t>Alu3003</t>
  </si>
  <si>
    <t>Alu 3003</t>
  </si>
  <si>
    <t>Alu6063</t>
  </si>
  <si>
    <t>Alu 6061</t>
  </si>
  <si>
    <t>Alu6061</t>
  </si>
  <si>
    <t>hysol EA 9396</t>
  </si>
  <si>
    <t>EPOXY</t>
  </si>
  <si>
    <t>Q</t>
  </si>
  <si>
    <t xml:space="preserve">AI Technologies CGL 7018-LV-XF </t>
  </si>
  <si>
    <t>P30 Carbon-Carbon</t>
  </si>
  <si>
    <t>Reticulated Vitreous Carbon Foam</t>
  </si>
  <si>
    <t xml:space="preserve">BRYTE E011899-2M </t>
  </si>
  <si>
    <t>Sector Disk Assembly (2)</t>
  </si>
  <si>
    <t>Carbon-Carbon</t>
  </si>
  <si>
    <t>VICTREX PEEK</t>
  </si>
  <si>
    <t>Parylene C</t>
  </si>
  <si>
    <t>Disk Module Assembly (cut from PCB) (1&amp;3)</t>
  </si>
  <si>
    <t>Disk Sector Assembly (1&amp;3)</t>
  </si>
  <si>
    <t>Disk Module Assembly (cut from PCB) (2)</t>
  </si>
  <si>
    <t>Disk Sector Assembly (2)</t>
  </si>
  <si>
    <t>SE 4445 ??</t>
  </si>
  <si>
    <t>Sector Disk Assembly (1)</t>
  </si>
  <si>
    <t>Sector Disk Assembly (3)</t>
  </si>
  <si>
    <t>Screws for cable clamps</t>
  </si>
  <si>
    <t>Screws for pipe clamps</t>
  </si>
  <si>
    <t>PEEK</t>
  </si>
  <si>
    <t>Sector fasteners</t>
  </si>
  <si>
    <t>SLA cable clamps</t>
  </si>
  <si>
    <t>Ring</t>
  </si>
  <si>
    <t>PEEF CF30</t>
  </si>
  <si>
    <t>PEEK CF30</t>
  </si>
  <si>
    <t>SLA pipe clamps</t>
  </si>
  <si>
    <t>Capillary</t>
  </si>
  <si>
    <t>Fitting + Nut</t>
  </si>
  <si>
    <t>Glue</t>
  </si>
  <si>
    <t>Cu70Ni30</t>
  </si>
  <si>
    <t>End Frame A with components</t>
  </si>
  <si>
    <t>Frame</t>
  </si>
  <si>
    <t>Glue tacks</t>
  </si>
  <si>
    <t>Endplate stiffner</t>
  </si>
  <si>
    <t>A-side roller mounts</t>
  </si>
  <si>
    <t>A-side trolley mounts</t>
  </si>
  <si>
    <t>Carbon</t>
  </si>
  <si>
    <t>Aluminum</t>
  </si>
  <si>
    <t>Titanium</t>
  </si>
  <si>
    <t>Stainless Steel</t>
  </si>
  <si>
    <t>Long cable clamps</t>
  </si>
  <si>
    <t>Screws</t>
  </si>
  <si>
    <t>Shims (A-side)</t>
  </si>
  <si>
    <t>Studs</t>
  </si>
  <si>
    <t>Nuts</t>
  </si>
  <si>
    <t>75.609/79.062</t>
  </si>
  <si>
    <t>11.245/21.383</t>
  </si>
  <si>
    <t>x</t>
  </si>
  <si>
    <t>PARYLENE</t>
  </si>
  <si>
    <t>SE4445</t>
  </si>
  <si>
    <t>Notes</t>
  </si>
  <si>
    <t>spreadsheet</t>
  </si>
  <si>
    <t>what</t>
  </si>
  <si>
    <t>Dsik Sector Asbl</t>
  </si>
  <si>
    <t>Disk Asbl</t>
  </si>
  <si>
    <t>Module13</t>
  </si>
  <si>
    <t>Module2</t>
  </si>
  <si>
    <t>Disk supp ring</t>
  </si>
  <si>
    <t>Si</t>
  </si>
  <si>
    <t>Solder bump</t>
  </si>
  <si>
    <t>diff</t>
  </si>
  <si>
    <t>Ceramic capacitors 0402</t>
  </si>
  <si>
    <t>Ceramic capacitors 1206</t>
  </si>
  <si>
    <t>Solder 0402</t>
  </si>
  <si>
    <t>Resistor</t>
  </si>
  <si>
    <t>Capacitor 0402</t>
  </si>
  <si>
    <t>Capacitor 1206</t>
  </si>
  <si>
    <t>Version</t>
  </si>
  <si>
    <t>Date</t>
  </si>
  <si>
    <t>who</t>
  </si>
  <si>
    <t>Lidia</t>
  </si>
  <si>
    <t>First Draft</t>
  </si>
  <si>
    <t>Alu 6060</t>
  </si>
  <si>
    <t>STAINLESS STEEL 202</t>
  </si>
  <si>
    <t>TiAl6V4</t>
  </si>
  <si>
    <t>assembly</t>
  </si>
  <si>
    <t>EDMS</t>
  </si>
  <si>
    <t>Maurice</t>
  </si>
  <si>
    <t>di cosa ho bisogno…</t>
  </si>
  <si>
    <t>sembra tutto a posto - devo verificare che il materiale sia giusto</t>
  </si>
  <si>
    <t>mancano tutti i pesi dei pezzi - sul materiale quasi ok…</t>
  </si>
  <si>
    <t>mancano i cavi</t>
  </si>
  <si>
    <t>manca il materiale dei moduli (cavi...)</t>
  </si>
  <si>
    <t>pesi ok - manca il materiale di alcuni pezzi</t>
  </si>
  <si>
    <t>manca qualche materiale</t>
  </si>
  <si>
    <r>
      <t>Adhesive (Sector)</t>
    </r>
    <r>
      <rPr>
        <sz val="11"/>
        <color rgb="FFFF0000"/>
        <rFont val="Calibri"/>
        <family val="2"/>
        <scheme val="minor"/>
      </rPr>
      <t>**Really glue for T-washers**</t>
    </r>
  </si>
  <si>
    <r>
      <t>Film Adhesive (BULK)</t>
    </r>
    <r>
      <rPr>
        <sz val="11"/>
        <color rgb="FFFF0000"/>
        <rFont val="Calibri"/>
        <family val="2"/>
        <scheme val="minor"/>
      </rPr>
      <t>**Included below**</t>
    </r>
  </si>
  <si>
    <r>
      <t>Film Adhesive (Sector Facing)</t>
    </r>
    <r>
      <rPr>
        <sz val="11"/>
        <color rgb="FFFF0000"/>
        <rFont val="Calibri"/>
        <family val="2"/>
        <scheme val="minor"/>
      </rPr>
      <t>**Included below**</t>
    </r>
  </si>
  <si>
    <t>Check weight</t>
  </si>
  <si>
    <t>Paralyene coating weight</t>
  </si>
  <si>
    <t>Total weight</t>
  </si>
  <si>
    <t>Note variation in total weight is about +/- 1%</t>
  </si>
  <si>
    <t>End Frame C with components</t>
  </si>
  <si>
    <t>Short cable clamps</t>
  </si>
  <si>
    <t>C-side roller mounts</t>
  </si>
  <si>
    <t>C-side trolley mounts</t>
  </si>
  <si>
    <t>ok</t>
  </si>
  <si>
    <t>NB</t>
  </si>
  <si>
    <t>pesi</t>
  </si>
  <si>
    <t>materiale</t>
  </si>
  <si>
    <t>somma su materiale</t>
  </si>
  <si>
    <t>sembra ok</t>
  </si>
  <si>
    <t>EX 1515</t>
  </si>
  <si>
    <t>C-C</t>
  </si>
  <si>
    <t>HTCP</t>
  </si>
  <si>
    <t>controlla</t>
  </si>
  <si>
    <t>mancano moduli</t>
  </si>
  <si>
    <t>Frame A</t>
  </si>
  <si>
    <t>Frame C</t>
  </si>
  <si>
    <t>mancano pezzi</t>
  </si>
  <si>
    <t>no</t>
  </si>
  <si>
    <t>FR4 Solder</t>
  </si>
  <si>
    <t>1&amp;3</t>
  </si>
  <si>
    <t>1 disk</t>
  </si>
  <si>
    <t>2 disks</t>
  </si>
  <si>
    <t>Kapton</t>
  </si>
  <si>
    <t>Frame assembly</t>
  </si>
  <si>
    <t>Capillary tray</t>
  </si>
  <si>
    <t>Endplate assembly</t>
  </si>
  <si>
    <t>Endplate</t>
  </si>
  <si>
    <t>screws endplate - frame</t>
  </si>
  <si>
    <t>Trolley</t>
  </si>
  <si>
    <t>Mount</t>
  </si>
  <si>
    <t>Trolley assembly</t>
  </si>
  <si>
    <t>Shim</t>
  </si>
  <si>
    <t>Roller assembly</t>
  </si>
  <si>
    <t>Roller + pins</t>
  </si>
  <si>
    <t>BoxFrameEndCapLog</t>
  </si>
  <si>
    <t>FRAME</t>
  </si>
  <si>
    <t>??</t>
  </si>
  <si>
    <t>PREPREG</t>
  </si>
  <si>
    <t>kapton</t>
  </si>
  <si>
    <t>KAPTON</t>
  </si>
  <si>
    <t>.</t>
  </si>
  <si>
    <t>OutEC28</t>
  </si>
  <si>
    <t>OutEC25</t>
  </si>
  <si>
    <t>peek</t>
  </si>
  <si>
    <t>disk 1</t>
  </si>
  <si>
    <t>disk 2</t>
  </si>
  <si>
    <t>disk 3</t>
  </si>
  <si>
    <t>Cable</t>
  </si>
  <si>
    <t>Disk Cable</t>
  </si>
  <si>
    <t>Disk cable</t>
  </si>
  <si>
    <t>cable composition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</si>
</sst>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[$-409]d\-mmm\-yy;@"/>
    <numFmt numFmtId="166" formatCode="0.00000"/>
  </numFmts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3" tint="0.39997558519241921"/>
      <name val="Calibri"/>
      <family val="2"/>
      <scheme val="minor"/>
    </font>
    <font>
      <sz val="11"/>
      <color rgb="FF00B0F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0">
    <xf numFmtId="0" fontId="0" fillId="0" borderId="0" xfId="0"/>
    <xf numFmtId="0" fontId="2" fillId="0" borderId="7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164" fontId="0" fillId="0" borderId="26" xfId="0" applyNumberFormat="1" applyFill="1" applyBorder="1" applyAlignment="1" applyProtection="1">
      <alignment horizontal="center"/>
      <protection locked="0"/>
    </xf>
    <xf numFmtId="164" fontId="0" fillId="0" borderId="24" xfId="0" applyNumberFormat="1" applyBorder="1" applyProtection="1">
      <protection locked="0"/>
    </xf>
    <xf numFmtId="10" fontId="0" fillId="0" borderId="24" xfId="0" applyNumberFormat="1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164" fontId="2" fillId="0" borderId="21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30" xfId="0" applyBorder="1" applyProtection="1"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0" fillId="0" borderId="23" xfId="0" applyNumberFormat="1" applyBorder="1" applyProtection="1">
      <protection locked="0"/>
    </xf>
    <xf numFmtId="10" fontId="0" fillId="0" borderId="23" xfId="0" applyNumberFormat="1" applyBorder="1" applyProtection="1">
      <protection locked="0"/>
    </xf>
    <xf numFmtId="0" fontId="0" fillId="0" borderId="30" xfId="0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164" fontId="2" fillId="0" borderId="31" xfId="0" applyNumberFormat="1" applyFont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164" fontId="0" fillId="0" borderId="23" xfId="0" applyNumberForma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35" xfId="0" applyBorder="1" applyProtection="1"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164" fontId="0" fillId="0" borderId="14" xfId="0" applyNumberFormat="1" applyBorder="1" applyProtection="1">
      <protection locked="0"/>
    </xf>
    <xf numFmtId="10" fontId="0" fillId="0" borderId="14" xfId="0" applyNumberFormat="1" applyBorder="1" applyProtection="1">
      <protection locked="0"/>
    </xf>
    <xf numFmtId="0" fontId="0" fillId="0" borderId="35" xfId="0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2" fillId="0" borderId="40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41" xfId="0" applyFont="1" applyBorder="1" applyProtection="1">
      <protection locked="0"/>
    </xf>
    <xf numFmtId="0" fontId="1" fillId="0" borderId="38" xfId="0" applyFont="1" applyBorder="1" applyAlignment="1" applyProtection="1">
      <alignment horizontal="center"/>
      <protection locked="0"/>
    </xf>
    <xf numFmtId="164" fontId="2" fillId="0" borderId="41" xfId="0" applyNumberFormat="1" applyFont="1" applyBorder="1" applyAlignment="1" applyProtection="1">
      <alignment horizontal="center" vertical="center"/>
      <protection locked="0"/>
    </xf>
    <xf numFmtId="164" fontId="2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164" fontId="5" fillId="0" borderId="14" xfId="0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29" xfId="0" applyFill="1" applyBorder="1" applyProtection="1">
      <protection locked="0"/>
    </xf>
    <xf numFmtId="0" fontId="0" fillId="2" borderId="23" xfId="0" applyFill="1" applyBorder="1" applyProtection="1"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164" fontId="0" fillId="2" borderId="23" xfId="0" applyNumberFormat="1" applyFill="1" applyBorder="1" applyProtection="1">
      <protection locked="0"/>
    </xf>
    <xf numFmtId="10" fontId="0" fillId="2" borderId="23" xfId="0" applyNumberFormat="1" applyFill="1" applyBorder="1" applyProtection="1"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164" fontId="2" fillId="2" borderId="2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164" fontId="5" fillId="2" borderId="23" xfId="0" applyNumberFormat="1" applyFont="1" applyFill="1" applyBorder="1" applyAlignment="1" applyProtection="1">
      <alignment horizontal="center"/>
      <protection locked="0"/>
    </xf>
    <xf numFmtId="164" fontId="2" fillId="2" borderId="31" xfId="0" applyNumberFormat="1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0" fillId="2" borderId="30" xfId="0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center"/>
      <protection locked="0"/>
    </xf>
    <xf numFmtId="164" fontId="0" fillId="0" borderId="29" xfId="0" applyNumberFormat="1" applyBorder="1" applyAlignment="1" applyProtection="1">
      <alignment horizontal="center"/>
      <protection locked="0"/>
    </xf>
    <xf numFmtId="164" fontId="2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0" fillId="0" borderId="55" xfId="0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44" xfId="0" applyFont="1" applyBorder="1" applyProtection="1"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29" xfId="0" applyFill="1" applyBorder="1" applyProtection="1">
      <protection locked="0"/>
    </xf>
    <xf numFmtId="0" fontId="0" fillId="3" borderId="23" xfId="0" applyFill="1" applyBorder="1" applyProtection="1">
      <protection locked="0"/>
    </xf>
    <xf numFmtId="164" fontId="0" fillId="3" borderId="23" xfId="0" applyNumberFormat="1" applyFill="1" applyBorder="1" applyAlignment="1" applyProtection="1">
      <alignment horizontal="center"/>
      <protection locked="0"/>
    </xf>
    <xf numFmtId="164" fontId="0" fillId="3" borderId="23" xfId="0" applyNumberFormat="1" applyFill="1" applyBorder="1" applyProtection="1">
      <protection locked="0"/>
    </xf>
    <xf numFmtId="10" fontId="0" fillId="3" borderId="23" xfId="0" applyNumberFormat="1" applyFill="1" applyBorder="1" applyProtection="1"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164" fontId="2" fillId="3" borderId="21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164" fontId="5" fillId="3" borderId="23" xfId="0" applyNumberFormat="1" applyFont="1" applyFill="1" applyBorder="1" applyAlignment="1" applyProtection="1">
      <alignment horizontal="center"/>
      <protection locked="0"/>
    </xf>
    <xf numFmtId="164" fontId="2" fillId="3" borderId="31" xfId="0" applyNumberFormat="1" applyFont="1" applyFill="1" applyBorder="1" applyAlignment="1" applyProtection="1">
      <alignment horizontal="center"/>
      <protection locked="0"/>
    </xf>
    <xf numFmtId="0" fontId="5" fillId="3" borderId="23" xfId="0" applyFont="1" applyFill="1" applyBorder="1" applyAlignment="1" applyProtection="1">
      <alignment horizontal="center"/>
      <protection locked="0"/>
    </xf>
    <xf numFmtId="0" fontId="0" fillId="3" borderId="30" xfId="0" applyFill="1" applyBorder="1" applyProtection="1"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1" fillId="3" borderId="30" xfId="0" applyFont="1" applyFill="1" applyBorder="1" applyAlignment="1" applyProtection="1">
      <alignment horizont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0" borderId="5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31" xfId="0" applyFill="1" applyBorder="1" applyAlignment="1" applyProtection="1">
      <alignment horizontal="center"/>
      <protection locked="0"/>
    </xf>
    <xf numFmtId="164" fontId="0" fillId="0" borderId="23" xfId="0" applyNumberFormat="1" applyFill="1" applyBorder="1" applyProtection="1">
      <protection locked="0"/>
    </xf>
    <xf numFmtId="10" fontId="0" fillId="0" borderId="23" xfId="0" applyNumberFormat="1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10" fontId="0" fillId="0" borderId="24" xfId="0" applyNumberFormat="1" applyFill="1" applyBorder="1" applyProtection="1">
      <protection locked="0"/>
    </xf>
    <xf numFmtId="0" fontId="2" fillId="0" borderId="52" xfId="0" applyFont="1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30" xfId="0" applyFill="1" applyBorder="1" applyProtection="1"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60" xfId="0" applyBorder="1" applyProtection="1">
      <protection locked="0"/>
    </xf>
    <xf numFmtId="0" fontId="0" fillId="0" borderId="60" xfId="0" applyBorder="1" applyAlignment="1" applyProtection="1">
      <alignment horizontal="left"/>
      <protection locked="0"/>
    </xf>
    <xf numFmtId="164" fontId="1" fillId="2" borderId="23" xfId="0" applyNumberFormat="1" applyFont="1" applyFill="1" applyBorder="1" applyAlignment="1" applyProtection="1">
      <alignment horizontal="center"/>
      <protection locked="0"/>
    </xf>
    <xf numFmtId="164" fontId="7" fillId="2" borderId="21" xfId="0" applyNumberFormat="1" applyFont="1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2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29" xfId="0" applyFill="1" applyBorder="1" applyProtection="1">
      <protection locked="0"/>
    </xf>
    <xf numFmtId="0" fontId="0" fillId="4" borderId="23" xfId="0" applyFill="1" applyBorder="1" applyProtection="1">
      <protection locked="0"/>
    </xf>
    <xf numFmtId="164" fontId="0" fillId="4" borderId="23" xfId="0" applyNumberFormat="1" applyFill="1" applyBorder="1" applyAlignment="1" applyProtection="1">
      <alignment horizontal="center"/>
      <protection locked="0"/>
    </xf>
    <xf numFmtId="164" fontId="0" fillId="4" borderId="23" xfId="0" applyNumberFormat="1" applyFill="1" applyBorder="1" applyProtection="1">
      <protection locked="0"/>
    </xf>
    <xf numFmtId="10" fontId="0" fillId="4" borderId="23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horizontal="center"/>
      <protection locked="0"/>
    </xf>
    <xf numFmtId="164" fontId="1" fillId="4" borderId="23" xfId="0" applyNumberFormat="1" applyFont="1" applyFill="1" applyBorder="1" applyAlignment="1" applyProtection="1">
      <alignment horizontal="center"/>
      <protection locked="0"/>
    </xf>
    <xf numFmtId="164" fontId="7" fillId="4" borderId="21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164" fontId="2" fillId="4" borderId="21" xfId="0" applyNumberFormat="1" applyFont="1" applyFill="1" applyBorder="1" applyAlignment="1" applyProtection="1">
      <alignment horizontal="center"/>
      <protection locked="0"/>
    </xf>
    <xf numFmtId="164" fontId="1" fillId="3" borderId="23" xfId="0" applyNumberFormat="1" applyFont="1" applyFill="1" applyBorder="1" applyAlignment="1" applyProtection="1">
      <alignment horizontal="center"/>
      <protection locked="0"/>
    </xf>
    <xf numFmtId="164" fontId="7" fillId="3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Protection="1">
      <protection locked="0"/>
    </xf>
    <xf numFmtId="0" fontId="1" fillId="4" borderId="29" xfId="0" applyFont="1" applyFill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164" fontId="5" fillId="4" borderId="23" xfId="0" applyNumberFormat="1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0" fontId="5" fillId="4" borderId="31" xfId="0" applyFon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29" xfId="0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5" borderId="31" xfId="0" applyFill="1" applyBorder="1" applyAlignment="1" applyProtection="1">
      <alignment horizontal="center"/>
      <protection locked="0"/>
    </xf>
    <xf numFmtId="164" fontId="5" fillId="5" borderId="23" xfId="0" applyNumberFormat="1" applyFont="1" applyFill="1" applyBorder="1" applyAlignment="1" applyProtection="1">
      <alignment horizontal="center"/>
      <protection locked="0"/>
    </xf>
    <xf numFmtId="164" fontId="0" fillId="5" borderId="23" xfId="0" applyNumberFormat="1" applyFill="1" applyBorder="1" applyProtection="1">
      <protection locked="0"/>
    </xf>
    <xf numFmtId="10" fontId="0" fillId="5" borderId="23" xfId="0" applyNumberFormat="1" applyFill="1" applyBorder="1" applyProtection="1">
      <protection locked="0"/>
    </xf>
    <xf numFmtId="0" fontId="2" fillId="5" borderId="23" xfId="0" applyFont="1" applyFill="1" applyBorder="1" applyAlignment="1" applyProtection="1">
      <alignment horizontal="center"/>
      <protection locked="0"/>
    </xf>
    <xf numFmtId="0" fontId="1" fillId="5" borderId="31" xfId="0" applyFont="1" applyFill="1" applyBorder="1" applyAlignment="1" applyProtection="1">
      <alignment horizontal="center"/>
      <protection locked="0"/>
    </xf>
    <xf numFmtId="0" fontId="1" fillId="5" borderId="29" xfId="0" applyFont="1" applyFill="1" applyBorder="1" applyAlignment="1" applyProtection="1">
      <alignment horizontal="center"/>
      <protection locked="0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164" fontId="0" fillId="5" borderId="23" xfId="0" applyNumberFormat="1" applyFill="1" applyBorder="1" applyAlignment="1" applyProtection="1">
      <alignment horizontal="center"/>
      <protection locked="0"/>
    </xf>
    <xf numFmtId="164" fontId="2" fillId="5" borderId="3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5" fillId="5" borderId="29" xfId="0" applyFont="1" applyFill="1" applyBorder="1" applyAlignment="1" applyProtection="1">
      <alignment horizontal="center"/>
      <protection locked="0"/>
    </xf>
    <xf numFmtId="0" fontId="5" fillId="5" borderId="31" xfId="0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2" xfId="0" applyFill="1" applyBorder="1" applyProtection="1">
      <protection locked="0"/>
    </xf>
    <xf numFmtId="0" fontId="0" fillId="5" borderId="20" xfId="0" applyFill="1" applyBorder="1" applyProtection="1">
      <protection locked="0"/>
    </xf>
    <xf numFmtId="164" fontId="2" fillId="5" borderId="21" xfId="0" applyNumberFormat="1" applyFont="1" applyFill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4" borderId="3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35" xfId="0" applyFill="1" applyBorder="1" applyProtection="1">
      <protection locked="0"/>
    </xf>
    <xf numFmtId="164" fontId="0" fillId="4" borderId="13" xfId="0" applyNumberFormat="1" applyFill="1" applyBorder="1" applyAlignment="1" applyProtection="1">
      <alignment horizontal="center"/>
      <protection locked="0"/>
    </xf>
    <xf numFmtId="164" fontId="0" fillId="4" borderId="14" xfId="0" applyNumberFormat="1" applyFill="1" applyBorder="1" applyProtection="1">
      <protection locked="0"/>
    </xf>
    <xf numFmtId="10" fontId="0" fillId="4" borderId="14" xfId="0" applyNumberFormat="1" applyFill="1" applyBorder="1" applyProtection="1">
      <protection locked="0"/>
    </xf>
    <xf numFmtId="0" fontId="0" fillId="4" borderId="35" xfId="0" applyFill="1" applyBorder="1" applyAlignment="1" applyProtection="1">
      <alignment horizontal="center"/>
      <protection locked="0"/>
    </xf>
    <xf numFmtId="164" fontId="0" fillId="4" borderId="14" xfId="0" applyNumberFormat="1" applyFill="1" applyBorder="1" applyAlignment="1" applyProtection="1">
      <alignment horizontal="center"/>
      <protection locked="0"/>
    </xf>
    <xf numFmtId="164" fontId="2" fillId="4" borderId="15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164" fontId="1" fillId="0" borderId="29" xfId="0" applyNumberFormat="1" applyFont="1" applyBorder="1" applyAlignment="1" applyProtection="1">
      <alignment horizontal="center"/>
      <protection locked="0"/>
    </xf>
    <xf numFmtId="164" fontId="7" fillId="0" borderId="21" xfId="0" applyNumberFormat="1" applyFont="1" applyBorder="1" applyAlignment="1" applyProtection="1">
      <alignment horizontal="center"/>
      <protection locked="0"/>
    </xf>
    <xf numFmtId="0" fontId="0" fillId="0" borderId="62" xfId="0" applyBorder="1" applyProtection="1">
      <protection locked="0"/>
    </xf>
    <xf numFmtId="164" fontId="1" fillId="0" borderId="23" xfId="0" applyNumberFormat="1" applyFont="1" applyBorder="1" applyAlignment="1" applyProtection="1">
      <alignment horizontal="center"/>
      <protection locked="0"/>
    </xf>
    <xf numFmtId="164" fontId="7" fillId="0" borderId="31" xfId="0" applyNumberFormat="1" applyFont="1" applyBorder="1" applyAlignment="1" applyProtection="1">
      <alignment horizontal="center"/>
      <protection locked="0"/>
    </xf>
    <xf numFmtId="164" fontId="1" fillId="5" borderId="23" xfId="0" applyNumberFormat="1" applyFont="1" applyFill="1" applyBorder="1" applyAlignment="1" applyProtection="1">
      <alignment horizontal="center"/>
      <protection locked="0"/>
    </xf>
    <xf numFmtId="164" fontId="7" fillId="5" borderId="31" xfId="0" applyNumberFormat="1" applyFont="1" applyFill="1" applyBorder="1" applyAlignment="1" applyProtection="1">
      <alignment horizontal="center"/>
      <protection locked="0"/>
    </xf>
    <xf numFmtId="164" fontId="7" fillId="4" borderId="31" xfId="0" applyNumberFormat="1" applyFont="1" applyFill="1" applyBorder="1" applyAlignment="1" applyProtection="1">
      <alignment horizontal="center"/>
      <protection locked="0"/>
    </xf>
    <xf numFmtId="164" fontId="1" fillId="0" borderId="29" xfId="0" applyNumberFormat="1" applyFont="1" applyFill="1" applyBorder="1" applyAlignment="1" applyProtection="1">
      <alignment horizontal="center"/>
      <protection locked="0"/>
    </xf>
    <xf numFmtId="164" fontId="7" fillId="0" borderId="31" xfId="0" applyNumberFormat="1" applyFont="1" applyFill="1" applyBorder="1" applyAlignment="1" applyProtection="1">
      <alignment horizontal="center"/>
      <protection locked="0"/>
    </xf>
    <xf numFmtId="164" fontId="2" fillId="0" borderId="63" xfId="0" applyNumberFormat="1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" fillId="0" borderId="52" xfId="0" applyNumberFormat="1" applyFont="1" applyBorder="1" applyAlignment="1" applyProtection="1">
      <alignment horizontal="center" vertical="center"/>
      <protection locked="0"/>
    </xf>
    <xf numFmtId="164" fontId="2" fillId="0" borderId="59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0" fontId="0" fillId="7" borderId="23" xfId="0" applyFill="1" applyBorder="1" applyAlignment="1">
      <alignment horizontal="center"/>
    </xf>
    <xf numFmtId="0" fontId="0" fillId="0" borderId="23" xfId="0" applyBorder="1"/>
    <xf numFmtId="0" fontId="0" fillId="0" borderId="0" xfId="0" applyBorder="1"/>
    <xf numFmtId="0" fontId="0" fillId="0" borderId="23" xfId="0" applyFill="1" applyBorder="1"/>
    <xf numFmtId="0" fontId="0" fillId="0" borderId="0" xfId="0" applyFill="1"/>
    <xf numFmtId="0" fontId="5" fillId="0" borderId="23" xfId="0" applyFont="1" applyFill="1" applyBorder="1"/>
    <xf numFmtId="0" fontId="0" fillId="0" borderId="23" xfId="0" applyBorder="1" applyAlignment="1">
      <alignment horizontal="center"/>
    </xf>
    <xf numFmtId="164" fontId="7" fillId="2" borderId="31" xfId="0" applyNumberFormat="1" applyFont="1" applyFill="1" applyBorder="1" applyAlignment="1" applyProtection="1">
      <alignment horizontal="center"/>
      <protection locked="0"/>
    </xf>
    <xf numFmtId="164" fontId="7" fillId="3" borderId="31" xfId="0" applyNumberFormat="1" applyFont="1" applyFill="1" applyBorder="1" applyAlignment="1" applyProtection="1">
      <alignment horizontal="center"/>
      <protection locked="0"/>
    </xf>
    <xf numFmtId="0" fontId="5" fillId="4" borderId="3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164" fontId="0" fillId="4" borderId="34" xfId="0" applyNumberFormat="1" applyFill="1" applyBorder="1" applyAlignment="1" applyProtection="1">
      <alignment horizontal="center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53" xfId="0" applyFont="1" applyFill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41" xfId="0" applyFont="1" applyBorder="1" applyProtection="1">
      <protection locked="0"/>
    </xf>
    <xf numFmtId="164" fontId="0" fillId="0" borderId="41" xfId="0" applyNumberFormat="1" applyFont="1" applyBorder="1" applyAlignment="1" applyProtection="1">
      <alignment horizontal="center" vertical="center"/>
      <protection locked="0"/>
    </xf>
    <xf numFmtId="164" fontId="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 horizontal="center"/>
      <protection locked="0"/>
    </xf>
    <xf numFmtId="0" fontId="0" fillId="8" borderId="28" xfId="0" applyFill="1" applyBorder="1" applyAlignment="1" applyProtection="1">
      <alignment horizontal="center"/>
      <protection locked="0"/>
    </xf>
    <xf numFmtId="0" fontId="0" fillId="8" borderId="29" xfId="0" applyFill="1" applyBorder="1" applyProtection="1">
      <protection locked="0"/>
    </xf>
    <xf numFmtId="0" fontId="0" fillId="8" borderId="23" xfId="0" applyFill="1" applyBorder="1" applyProtection="1">
      <protection locked="0"/>
    </xf>
    <xf numFmtId="0" fontId="0" fillId="8" borderId="23" xfId="0" applyFill="1" applyBorder="1" applyAlignment="1">
      <alignment horizontal="center"/>
    </xf>
    <xf numFmtId="0" fontId="0" fillId="8" borderId="23" xfId="0" applyFill="1" applyBorder="1"/>
    <xf numFmtId="0" fontId="0" fillId="8" borderId="30" xfId="0" applyFill="1" applyBorder="1"/>
    <xf numFmtId="164" fontId="0" fillId="8" borderId="4" xfId="0" applyNumberFormat="1" applyFill="1" applyBorder="1" applyAlignment="1">
      <alignment horizontal="center"/>
    </xf>
    <xf numFmtId="164" fontId="0" fillId="8" borderId="23" xfId="0" applyNumberFormat="1" applyFill="1" applyBorder="1" applyAlignment="1">
      <alignment horizontal="center"/>
    </xf>
    <xf numFmtId="10" fontId="0" fillId="8" borderId="23" xfId="0" applyNumberFormat="1" applyFill="1" applyBorder="1"/>
    <xf numFmtId="0" fontId="2" fillId="8" borderId="23" xfId="0" applyFont="1" applyFill="1" applyBorder="1"/>
    <xf numFmtId="0" fontId="0" fillId="8" borderId="31" xfId="0" applyFill="1" applyBorder="1"/>
    <xf numFmtId="0" fontId="1" fillId="8" borderId="22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164" fontId="1" fillId="8" borderId="29" xfId="0" applyNumberFormat="1" applyFont="1" applyFill="1" applyBorder="1" applyAlignment="1" applyProtection="1">
      <alignment horizontal="center"/>
      <protection locked="0"/>
    </xf>
    <xf numFmtId="164" fontId="9" fillId="8" borderId="45" xfId="0" applyNumberFormat="1" applyFont="1" applyFill="1" applyBorder="1" applyAlignment="1">
      <alignment horizontal="center"/>
    </xf>
    <xf numFmtId="0" fontId="0" fillId="8" borderId="0" xfId="0" applyFill="1" applyProtection="1">
      <protection locked="0"/>
    </xf>
    <xf numFmtId="0" fontId="0" fillId="8" borderId="29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164" fontId="0" fillId="8" borderId="29" xfId="0" applyNumberFormat="1" applyFill="1" applyBorder="1" applyAlignment="1" applyProtection="1">
      <alignment horizontal="center"/>
      <protection locked="0"/>
    </xf>
    <xf numFmtId="164" fontId="10" fillId="8" borderId="45" xfId="0" applyNumberFormat="1" applyFont="1" applyFill="1" applyBorder="1" applyAlignment="1">
      <alignment horizontal="center"/>
    </xf>
    <xf numFmtId="0" fontId="0" fillId="8" borderId="19" xfId="0" applyFill="1" applyBorder="1" applyAlignment="1" applyProtection="1">
      <alignment horizontal="center"/>
      <protection locked="0"/>
    </xf>
    <xf numFmtId="0" fontId="0" fillId="8" borderId="20" xfId="0" applyFill="1" applyBorder="1" applyAlignment="1" applyProtection="1">
      <alignment horizontal="center"/>
      <protection locked="0"/>
    </xf>
    <xf numFmtId="0" fontId="0" fillId="8" borderId="45" xfId="0" applyFill="1" applyBorder="1" applyAlignment="1" applyProtection="1">
      <alignment horizontal="center"/>
      <protection locked="0"/>
    </xf>
    <xf numFmtId="0" fontId="0" fillId="8" borderId="22" xfId="0" applyFill="1" applyBorder="1" applyProtection="1">
      <protection locked="0"/>
    </xf>
    <xf numFmtId="0" fontId="0" fillId="8" borderId="20" xfId="0" applyFill="1" applyBorder="1" applyProtection="1">
      <protection locked="0"/>
    </xf>
    <xf numFmtId="0" fontId="0" fillId="0" borderId="30" xfId="0" applyBorder="1"/>
    <xf numFmtId="164" fontId="0" fillId="0" borderId="4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0" fontId="0" fillId="0" borderId="23" xfId="0" applyNumberFormat="1" applyBorder="1"/>
    <xf numFmtId="0" fontId="2" fillId="0" borderId="23" xfId="0" applyFont="1" applyBorder="1"/>
    <xf numFmtId="0" fontId="0" fillId="0" borderId="31" xfId="0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 applyProtection="1">
      <alignment horizontal="center"/>
      <protection locked="0"/>
    </xf>
    <xf numFmtId="0" fontId="2" fillId="0" borderId="37" xfId="0" applyFont="1" applyBorder="1" applyProtection="1">
      <protection locked="0"/>
    </xf>
    <xf numFmtId="0" fontId="0" fillId="9" borderId="19" xfId="0" applyFill="1" applyBorder="1" applyAlignment="1" applyProtection="1">
      <alignment horizontal="center"/>
      <protection locked="0"/>
    </xf>
    <xf numFmtId="0" fontId="0" fillId="9" borderId="20" xfId="0" applyFill="1" applyBorder="1" applyAlignment="1" applyProtection="1">
      <alignment horizontal="center"/>
      <protection locked="0"/>
    </xf>
    <xf numFmtId="0" fontId="0" fillId="9" borderId="45" xfId="0" applyFill="1" applyBorder="1" applyAlignment="1" applyProtection="1">
      <alignment horizontal="center"/>
      <protection locked="0"/>
    </xf>
    <xf numFmtId="0" fontId="0" fillId="9" borderId="22" xfId="0" applyFill="1" applyBorder="1" applyProtection="1">
      <protection locked="0"/>
    </xf>
    <xf numFmtId="0" fontId="0" fillId="9" borderId="20" xfId="0" applyFill="1" applyBorder="1" applyProtection="1">
      <protection locked="0"/>
    </xf>
    <xf numFmtId="0" fontId="0" fillId="9" borderId="23" xfId="0" applyFill="1" applyBorder="1" applyAlignment="1">
      <alignment horizontal="center"/>
    </xf>
    <xf numFmtId="0" fontId="0" fillId="9" borderId="23" xfId="0" applyFill="1" applyBorder="1"/>
    <xf numFmtId="0" fontId="0" fillId="9" borderId="30" xfId="0" applyFill="1" applyBorder="1"/>
    <xf numFmtId="164" fontId="0" fillId="9" borderId="4" xfId="0" applyNumberFormat="1" applyFill="1" applyBorder="1" applyAlignment="1">
      <alignment horizontal="center"/>
    </xf>
    <xf numFmtId="164" fontId="0" fillId="9" borderId="23" xfId="0" applyNumberFormat="1" applyFill="1" applyBorder="1" applyAlignment="1">
      <alignment horizontal="center"/>
    </xf>
    <xf numFmtId="10" fontId="0" fillId="9" borderId="23" xfId="0" applyNumberFormat="1" applyFill="1" applyBorder="1"/>
    <xf numFmtId="0" fontId="2" fillId="9" borderId="23" xfId="0" applyFont="1" applyFill="1" applyBorder="1"/>
    <xf numFmtId="0" fontId="0" fillId="9" borderId="31" xfId="0" applyFill="1" applyBorder="1"/>
    <xf numFmtId="0" fontId="1" fillId="9" borderId="22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164" fontId="1" fillId="9" borderId="29" xfId="0" applyNumberFormat="1" applyFont="1" applyFill="1" applyBorder="1" applyAlignment="1" applyProtection="1">
      <alignment horizontal="center"/>
      <protection locked="0"/>
    </xf>
    <xf numFmtId="164" fontId="7" fillId="9" borderId="21" xfId="0" applyNumberFormat="1" applyFont="1" applyFill="1" applyBorder="1" applyAlignment="1" applyProtection="1">
      <alignment horizontal="center"/>
      <protection locked="0"/>
    </xf>
    <xf numFmtId="0" fontId="0" fillId="9" borderId="0" xfId="0" applyFill="1" applyProtection="1"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9" borderId="23" xfId="0" applyFill="1" applyBorder="1" applyAlignment="1" applyProtection="1">
      <alignment horizontal="center"/>
      <protection locked="0"/>
    </xf>
    <xf numFmtId="0" fontId="0" fillId="9" borderId="28" xfId="0" applyFill="1" applyBorder="1" applyAlignment="1" applyProtection="1">
      <alignment horizontal="center"/>
      <protection locked="0"/>
    </xf>
    <xf numFmtId="0" fontId="0" fillId="9" borderId="29" xfId="0" applyFill="1" applyBorder="1" applyProtection="1">
      <protection locked="0"/>
    </xf>
    <xf numFmtId="0" fontId="0" fillId="9" borderId="23" xfId="0" applyFill="1" applyBorder="1" applyProtection="1">
      <protection locked="0"/>
    </xf>
    <xf numFmtId="0" fontId="0" fillId="9" borderId="29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164" fontId="0" fillId="9" borderId="29" xfId="0" applyNumberFormat="1" applyFill="1" applyBorder="1" applyAlignment="1" applyProtection="1">
      <alignment horizontal="center"/>
      <protection locked="0"/>
    </xf>
    <xf numFmtId="164" fontId="0" fillId="9" borderId="23" xfId="0" applyNumberFormat="1" applyFill="1" applyBorder="1" applyAlignment="1" applyProtection="1">
      <alignment horizontal="center"/>
      <protection locked="0"/>
    </xf>
    <xf numFmtId="164" fontId="2" fillId="9" borderId="31" xfId="0" applyNumberFormat="1" applyFont="1" applyFill="1" applyBorder="1" applyAlignment="1" applyProtection="1">
      <alignment horizontal="center"/>
      <protection locked="0"/>
    </xf>
    <xf numFmtId="164" fontId="2" fillId="9" borderId="21" xfId="0" applyNumberFormat="1" applyFont="1" applyFill="1" applyBorder="1" applyAlignment="1" applyProtection="1">
      <alignment horizontal="center"/>
      <protection locked="0"/>
    </xf>
    <xf numFmtId="164" fontId="7" fillId="9" borderId="31" xfId="0" applyNumberFormat="1" applyFont="1" applyFill="1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165" fontId="2" fillId="0" borderId="3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NumberFormat="1" applyFont="1" applyBorder="1"/>
    <xf numFmtId="0" fontId="2" fillId="0" borderId="20" xfId="0" applyNumberFormat="1" applyFont="1" applyBorder="1" applyAlignment="1">
      <alignment horizontal="left"/>
    </xf>
    <xf numFmtId="165" fontId="0" fillId="0" borderId="20" xfId="0" applyNumberFormat="1" applyBorder="1" applyAlignment="1">
      <alignment horizontal="center"/>
    </xf>
    <xf numFmtId="0" fontId="0" fillId="0" borderId="20" xfId="0" applyBorder="1"/>
    <xf numFmtId="0" fontId="2" fillId="0" borderId="23" xfId="0" applyNumberFormat="1" applyFont="1" applyBorder="1"/>
    <xf numFmtId="0" fontId="2" fillId="0" borderId="23" xfId="0" applyNumberFormat="1" applyFont="1" applyBorder="1" applyAlignment="1">
      <alignment horizontal="left"/>
    </xf>
    <xf numFmtId="165" fontId="0" fillId="0" borderId="23" xfId="0" applyNumberFormat="1" applyBorder="1" applyAlignment="1">
      <alignment horizontal="center"/>
    </xf>
    <xf numFmtId="1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23" xfId="0" applyFill="1" applyBorder="1" applyAlignment="1">
      <alignment horizontal="center"/>
    </xf>
    <xf numFmtId="164" fontId="0" fillId="0" borderId="0" xfId="0" applyNumberForma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64" fontId="0" fillId="10" borderId="23" xfId="0" applyNumberFormat="1" applyFill="1" applyBorder="1" applyAlignment="1" applyProtection="1">
      <alignment horizontal="center"/>
      <protection locked="0"/>
    </xf>
    <xf numFmtId="164" fontId="0" fillId="10" borderId="23" xfId="0" applyNumberFormat="1" applyFill="1" applyBorder="1" applyProtection="1"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13" fillId="2" borderId="23" xfId="0" applyFont="1" applyFill="1" applyBorder="1" applyAlignment="1" applyProtection="1">
      <alignment horizont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4" fillId="4" borderId="31" xfId="0" applyFont="1" applyFill="1" applyBorder="1" applyAlignment="1" applyProtection="1">
      <alignment horizontal="center"/>
      <protection locked="0"/>
    </xf>
    <xf numFmtId="0" fontId="14" fillId="5" borderId="31" xfId="0" applyFont="1" applyFill="1" applyBorder="1" applyAlignment="1" applyProtection="1">
      <alignment horizontal="center"/>
      <protection locked="0"/>
    </xf>
    <xf numFmtId="0" fontId="14" fillId="4" borderId="31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0" fillId="0" borderId="48" xfId="0" applyBorder="1" applyProtection="1">
      <protection locked="0"/>
    </xf>
    <xf numFmtId="164" fontId="0" fillId="0" borderId="19" xfId="0" applyNumberFormat="1" applyFill="1" applyBorder="1" applyAlignment="1" applyProtection="1">
      <alignment horizontal="center"/>
      <protection locked="0"/>
    </xf>
    <xf numFmtId="164" fontId="0" fillId="0" borderId="20" xfId="0" applyNumberFormat="1" applyBorder="1" applyProtection="1">
      <protection locked="0"/>
    </xf>
    <xf numFmtId="10" fontId="0" fillId="0" borderId="20" xfId="0" applyNumberFormat="1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10" borderId="20" xfId="0" applyFill="1" applyBorder="1" applyProtection="1"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4" fontId="2" fillId="0" borderId="35" xfId="0" applyNumberFormat="1" applyFont="1" applyBorder="1" applyAlignment="1">
      <alignment horizontal="center"/>
    </xf>
    <xf numFmtId="14" fontId="2" fillId="0" borderId="34" xfId="0" applyNumberFormat="1" applyFont="1" applyBorder="1" applyAlignment="1">
      <alignment horizontal="center"/>
    </xf>
    <xf numFmtId="0" fontId="8" fillId="6" borderId="6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64" fontId="2" fillId="0" borderId="42" xfId="0" applyNumberFormat="1" applyFont="1" applyBorder="1" applyAlignment="1" applyProtection="1">
      <alignment horizontal="center"/>
      <protection locked="0"/>
    </xf>
    <xf numFmtId="164" fontId="2" fillId="0" borderId="43" xfId="0" applyNumberFormat="1" applyFont="1" applyBorder="1" applyAlignment="1" applyProtection="1">
      <alignment horizontal="center"/>
      <protection locked="0"/>
    </xf>
    <xf numFmtId="164" fontId="2" fillId="0" borderId="40" xfId="0" applyNumberFormat="1" applyFon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164" fontId="2" fillId="0" borderId="57" xfId="0" applyNumberFormat="1" applyFont="1" applyBorder="1" applyAlignment="1" applyProtection="1">
      <alignment horizontal="center"/>
      <protection locked="0"/>
    </xf>
    <xf numFmtId="164" fontId="2" fillId="0" borderId="58" xfId="0" applyNumberFormat="1" applyFont="1" applyBorder="1" applyAlignment="1" applyProtection="1">
      <alignment horizontal="center"/>
      <protection locked="0"/>
    </xf>
    <xf numFmtId="164" fontId="2" fillId="0" borderId="59" xfId="0" applyNumberFormat="1" applyFont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0" fillId="0" borderId="42" xfId="0" applyNumberFormat="1" applyFont="1" applyBorder="1" applyAlignment="1" applyProtection="1">
      <alignment horizontal="center"/>
      <protection locked="0"/>
    </xf>
    <xf numFmtId="164" fontId="0" fillId="0" borderId="43" xfId="0" applyNumberFormat="1" applyFont="1" applyBorder="1" applyAlignment="1" applyProtection="1">
      <alignment horizontal="center"/>
      <protection locked="0"/>
    </xf>
    <xf numFmtId="164" fontId="0" fillId="0" borderId="40" xfId="0" applyNumberFormat="1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3" fillId="11" borderId="1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2" fillId="11" borderId="5" xfId="0" applyFont="1" applyFill="1" applyBorder="1" applyAlignment="1" applyProtection="1">
      <alignment horizontal="center"/>
      <protection locked="0"/>
    </xf>
    <xf numFmtId="0" fontId="2" fillId="11" borderId="6" xfId="0" applyFont="1" applyFill="1" applyBorder="1" applyAlignment="1" applyProtection="1">
      <alignment horizontal="center"/>
      <protection locked="0"/>
    </xf>
    <xf numFmtId="0" fontId="2" fillId="11" borderId="7" xfId="0" applyFont="1" applyFill="1" applyBorder="1" applyProtection="1">
      <protection locked="0"/>
    </xf>
    <xf numFmtId="0" fontId="2" fillId="11" borderId="8" xfId="0" applyFont="1" applyFill="1" applyBorder="1" applyAlignment="1" applyProtection="1">
      <alignment horizontal="center"/>
      <protection locked="0"/>
    </xf>
    <xf numFmtId="0" fontId="2" fillId="11" borderId="9" xfId="0" applyFont="1" applyFill="1" applyBorder="1" applyAlignment="1" applyProtection="1">
      <alignment horizontal="center"/>
      <protection locked="0"/>
    </xf>
    <xf numFmtId="0" fontId="2" fillId="11" borderId="10" xfId="0" applyFont="1" applyFill="1" applyBorder="1" applyAlignment="1" applyProtection="1">
      <alignment horizontal="center"/>
      <protection locked="0"/>
    </xf>
    <xf numFmtId="0" fontId="2" fillId="11" borderId="11" xfId="0" applyFont="1" applyFill="1" applyBorder="1" applyAlignment="1" applyProtection="1">
      <alignment horizontal="center"/>
      <protection locked="0"/>
    </xf>
    <xf numFmtId="0" fontId="2" fillId="11" borderId="5" xfId="0" applyFont="1" applyFill="1" applyBorder="1" applyAlignment="1" applyProtection="1">
      <alignment horizontal="center" vertical="center"/>
      <protection locked="0"/>
    </xf>
    <xf numFmtId="0" fontId="2" fillId="11" borderId="12" xfId="0" applyFont="1" applyFill="1" applyBorder="1" applyAlignment="1" applyProtection="1">
      <alignment horizontal="center" vertical="center"/>
      <protection locked="0"/>
    </xf>
    <xf numFmtId="0" fontId="0" fillId="11" borderId="0" xfId="0" applyFill="1" applyProtection="1">
      <protection locked="0"/>
    </xf>
    <xf numFmtId="0" fontId="2" fillId="11" borderId="13" xfId="0" applyFont="1" applyFill="1" applyBorder="1" applyAlignment="1" applyProtection="1">
      <alignment horizontal="center"/>
      <protection locked="0"/>
    </xf>
    <xf numFmtId="0" fontId="2" fillId="11" borderId="14" xfId="0" applyFont="1" applyFill="1" applyBorder="1" applyAlignment="1" applyProtection="1">
      <alignment horizontal="center"/>
      <protection locked="0"/>
    </xf>
    <xf numFmtId="0" fontId="2" fillId="11" borderId="15" xfId="0" applyFont="1" applyFill="1" applyBorder="1" applyAlignment="1" applyProtection="1">
      <alignment horizontal="center"/>
      <protection locked="0"/>
    </xf>
    <xf numFmtId="0" fontId="2" fillId="11" borderId="16" xfId="0" applyFont="1" applyFill="1" applyBorder="1" applyAlignment="1" applyProtection="1">
      <alignment horizontal="center"/>
      <protection locked="0"/>
    </xf>
    <xf numFmtId="0" fontId="2" fillId="11" borderId="17" xfId="0" applyFont="1" applyFill="1" applyBorder="1" applyAlignment="1" applyProtection="1">
      <alignment horizontal="center"/>
      <protection locked="0"/>
    </xf>
    <xf numFmtId="0" fontId="2" fillId="11" borderId="18" xfId="0" applyFont="1" applyFill="1" applyBorder="1" applyAlignment="1" applyProtection="1">
      <alignment horizontal="center"/>
      <protection locked="0"/>
    </xf>
    <xf numFmtId="164" fontId="2" fillId="11" borderId="14" xfId="0" applyNumberFormat="1" applyFont="1" applyFill="1" applyBorder="1" applyAlignment="1" applyProtection="1">
      <alignment horizontal="center"/>
      <protection locked="0"/>
    </xf>
    <xf numFmtId="0" fontId="4" fillId="11" borderId="14" xfId="0" applyFont="1" applyFill="1" applyBorder="1" applyAlignment="1" applyProtection="1">
      <alignment horizontal="center" wrapText="1"/>
      <protection locked="0"/>
    </xf>
    <xf numFmtId="0" fontId="0" fillId="11" borderId="19" xfId="0" applyFill="1" applyBorder="1" applyAlignment="1" applyProtection="1">
      <alignment horizontal="center"/>
      <protection locked="0"/>
    </xf>
    <xf numFmtId="0" fontId="0" fillId="11" borderId="20" xfId="0" applyFill="1" applyBorder="1" applyAlignment="1" applyProtection="1">
      <alignment horizontal="center"/>
      <protection locked="0"/>
    </xf>
    <xf numFmtId="0" fontId="0" fillId="11" borderId="21" xfId="0" applyFill="1" applyBorder="1" applyAlignment="1" applyProtection="1">
      <alignment horizontal="center"/>
      <protection locked="0"/>
    </xf>
    <xf numFmtId="0" fontId="0" fillId="11" borderId="20" xfId="0" applyFill="1" applyBorder="1" applyProtection="1">
      <protection locked="0"/>
    </xf>
    <xf numFmtId="0" fontId="0" fillId="11" borderId="23" xfId="0" applyFill="1" applyBorder="1" applyProtection="1">
      <protection locked="0"/>
    </xf>
    <xf numFmtId="0" fontId="0" fillId="11" borderId="23" xfId="0" applyFill="1" applyBorder="1" applyAlignment="1" applyProtection="1">
      <alignment horizontal="center"/>
      <protection locked="0"/>
    </xf>
    <xf numFmtId="0" fontId="0" fillId="11" borderId="24" xfId="0" applyFill="1" applyBorder="1" applyAlignment="1" applyProtection="1">
      <alignment horizontal="center"/>
      <protection locked="0"/>
    </xf>
    <xf numFmtId="0" fontId="0" fillId="11" borderId="24" xfId="0" applyFill="1" applyBorder="1" applyProtection="1">
      <protection locked="0"/>
    </xf>
    <xf numFmtId="0" fontId="0" fillId="11" borderId="25" xfId="0" applyFill="1" applyBorder="1" applyProtection="1">
      <protection locked="0"/>
    </xf>
    <xf numFmtId="10" fontId="0" fillId="11" borderId="24" xfId="0" applyNumberFormat="1" applyFill="1" applyBorder="1" applyProtection="1">
      <protection locked="0"/>
    </xf>
    <xf numFmtId="0" fontId="0" fillId="11" borderId="25" xfId="0" applyFill="1" applyBorder="1" applyAlignment="1" applyProtection="1">
      <alignment horizontal="center"/>
      <protection locked="0"/>
    </xf>
    <xf numFmtId="0" fontId="5" fillId="11" borderId="24" xfId="0" applyFont="1" applyFill="1" applyBorder="1" applyAlignment="1" applyProtection="1">
      <alignment horizontal="center"/>
      <protection locked="0"/>
    </xf>
    <xf numFmtId="164" fontId="0" fillId="11" borderId="23" xfId="0" applyNumberFormat="1" applyFill="1" applyBorder="1" applyAlignment="1" applyProtection="1">
      <alignment horizontal="center"/>
      <protection locked="0"/>
    </xf>
    <xf numFmtId="164" fontId="2" fillId="11" borderId="21" xfId="0" applyNumberFormat="1" applyFont="1" applyFill="1" applyBorder="1" applyAlignment="1" applyProtection="1">
      <alignment horizontal="center"/>
      <protection locked="0"/>
    </xf>
    <xf numFmtId="0" fontId="0" fillId="11" borderId="4" xfId="0" applyFill="1" applyBorder="1" applyAlignment="1" applyProtection="1">
      <alignment horizontal="center"/>
      <protection locked="0"/>
    </xf>
    <xf numFmtId="0" fontId="0" fillId="11" borderId="28" xfId="0" applyFill="1" applyBorder="1" applyAlignment="1" applyProtection="1">
      <alignment horizontal="center"/>
      <protection locked="0"/>
    </xf>
    <xf numFmtId="0" fontId="0" fillId="11" borderId="29" xfId="0" applyFill="1" applyBorder="1" applyProtection="1">
      <protection locked="0"/>
    </xf>
    <xf numFmtId="0" fontId="0" fillId="11" borderId="30" xfId="0" applyFill="1" applyBorder="1" applyProtection="1">
      <protection locked="0"/>
    </xf>
    <xf numFmtId="10" fontId="0" fillId="11" borderId="23" xfId="0" applyNumberFormat="1" applyFill="1" applyBorder="1" applyProtection="1">
      <protection locked="0"/>
    </xf>
    <xf numFmtId="0" fontId="0" fillId="11" borderId="30" xfId="0" applyFill="1" applyBorder="1" applyAlignment="1" applyProtection="1">
      <alignment horizontal="center"/>
      <protection locked="0"/>
    </xf>
    <xf numFmtId="0" fontId="1" fillId="11" borderId="30" xfId="0" applyFont="1" applyFill="1" applyBorder="1" applyAlignment="1" applyProtection="1">
      <alignment horizontal="center"/>
      <protection locked="0"/>
    </xf>
    <xf numFmtId="0" fontId="0" fillId="11" borderId="32" xfId="0" applyFill="1" applyBorder="1" applyAlignment="1" applyProtection="1">
      <alignment horizontal="center" vertical="center"/>
      <protection locked="0"/>
    </xf>
    <xf numFmtId="0" fontId="0" fillId="11" borderId="31" xfId="0" applyFill="1" applyBorder="1" applyAlignment="1" applyProtection="1">
      <alignment horizontal="center"/>
      <protection locked="0"/>
    </xf>
    <xf numFmtId="0" fontId="1" fillId="11" borderId="23" xfId="0" applyFont="1" applyFill="1" applyBorder="1" applyAlignment="1" applyProtection="1">
      <alignment horizontal="center"/>
      <protection locked="0"/>
    </xf>
    <xf numFmtId="0" fontId="5" fillId="11" borderId="23" xfId="0" applyFont="1" applyFill="1" applyBorder="1" applyAlignment="1" applyProtection="1">
      <alignment horizontal="center"/>
      <protection locked="0"/>
    </xf>
    <xf numFmtId="0" fontId="0" fillId="11" borderId="23" xfId="0" applyFill="1" applyBorder="1" applyAlignment="1" applyProtection="1">
      <alignment horizontal="center" vertical="center"/>
      <protection locked="0"/>
    </xf>
    <xf numFmtId="0" fontId="0" fillId="11" borderId="37" xfId="0" applyFill="1" applyBorder="1" applyAlignment="1" applyProtection="1">
      <alignment horizontal="center"/>
      <protection locked="0"/>
    </xf>
    <xf numFmtId="0" fontId="0" fillId="11" borderId="38" xfId="0" applyFill="1" applyBorder="1" applyAlignment="1" applyProtection="1">
      <alignment horizontal="center"/>
      <protection locked="0"/>
    </xf>
    <xf numFmtId="0" fontId="0" fillId="11" borderId="39" xfId="0" applyFill="1" applyBorder="1" applyAlignment="1" applyProtection="1">
      <alignment horizontal="center"/>
      <protection locked="0"/>
    </xf>
    <xf numFmtId="0" fontId="2" fillId="11" borderId="40" xfId="0" applyFont="1" applyFill="1" applyBorder="1" applyProtection="1">
      <protection locked="0"/>
    </xf>
    <xf numFmtId="0" fontId="2" fillId="11" borderId="38" xfId="0" applyFont="1" applyFill="1" applyBorder="1" applyProtection="1">
      <protection locked="0"/>
    </xf>
    <xf numFmtId="0" fontId="2" fillId="11" borderId="38" xfId="0" applyFont="1" applyFill="1" applyBorder="1" applyAlignment="1" applyProtection="1">
      <alignment horizontal="center"/>
      <protection locked="0"/>
    </xf>
    <xf numFmtId="0" fontId="2" fillId="11" borderId="41" xfId="0" applyFont="1" applyFill="1" applyBorder="1" applyProtection="1">
      <protection locked="0"/>
    </xf>
    <xf numFmtId="164" fontId="2" fillId="11" borderId="42" xfId="0" applyNumberFormat="1" applyFont="1" applyFill="1" applyBorder="1" applyAlignment="1" applyProtection="1">
      <alignment horizontal="center"/>
      <protection locked="0"/>
    </xf>
    <xf numFmtId="164" fontId="2" fillId="11" borderId="43" xfId="0" applyNumberFormat="1" applyFont="1" applyFill="1" applyBorder="1" applyAlignment="1" applyProtection="1">
      <alignment horizontal="center"/>
      <protection locked="0"/>
    </xf>
    <xf numFmtId="164" fontId="2" fillId="11" borderId="40" xfId="0" applyNumberFormat="1" applyFont="1" applyFill="1" applyBorder="1" applyAlignment="1" applyProtection="1">
      <alignment horizontal="center"/>
      <protection locked="0"/>
    </xf>
    <xf numFmtId="0" fontId="1" fillId="11" borderId="38" xfId="0" applyFont="1" applyFill="1" applyBorder="1" applyAlignment="1" applyProtection="1">
      <alignment horizontal="center"/>
      <protection locked="0"/>
    </xf>
    <xf numFmtId="164" fontId="2" fillId="11" borderId="41" xfId="0" applyNumberFormat="1" applyFont="1" applyFill="1" applyBorder="1" applyAlignment="1" applyProtection="1">
      <alignment horizontal="center" vertical="center"/>
      <protection locked="0"/>
    </xf>
    <xf numFmtId="164" fontId="2" fillId="11" borderId="44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Border="1" applyProtection="1">
      <protection locked="0"/>
    </xf>
    <xf numFmtId="0" fontId="0" fillId="11" borderId="0" xfId="0" applyFill="1" applyAlignment="1" applyProtection="1">
      <alignment horizontal="left"/>
      <protection locked="0"/>
    </xf>
    <xf numFmtId="164" fontId="0" fillId="11" borderId="7" xfId="0" applyNumberFormat="1" applyFill="1" applyBorder="1" applyAlignment="1" applyProtection="1">
      <alignment horizontal="center"/>
      <protection locked="0"/>
    </xf>
    <xf numFmtId="0" fontId="0" fillId="11" borderId="7" xfId="0" applyFill="1" applyBorder="1" applyAlignment="1" applyProtection="1">
      <alignment horizontal="center"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11" borderId="0" xfId="0" applyFill="1" applyAlignment="1" applyProtection="1">
      <alignment horizontal="center" vertical="center"/>
      <protection locked="0"/>
    </xf>
    <xf numFmtId="0" fontId="0" fillId="11" borderId="0" xfId="0" applyFill="1" applyAlignment="1" applyProtection="1">
      <protection locked="0"/>
    </xf>
    <xf numFmtId="0" fontId="0" fillId="11" borderId="27" xfId="0" applyFill="1" applyBorder="1" applyAlignment="1" applyProtection="1">
      <alignment horizontal="center"/>
      <protection locked="0"/>
    </xf>
    <xf numFmtId="0" fontId="0" fillId="11" borderId="67" xfId="0" applyFill="1" applyBorder="1" applyAlignment="1" applyProtection="1">
      <alignment horizontal="center" vertical="center"/>
      <protection locked="0"/>
    </xf>
    <xf numFmtId="0" fontId="0" fillId="11" borderId="68" xfId="0" applyFill="1" applyBorder="1" applyAlignment="1" applyProtection="1">
      <alignment horizontal="center" vertical="center"/>
      <protection locked="0"/>
    </xf>
    <xf numFmtId="0" fontId="0" fillId="11" borderId="19" xfId="0" applyFill="1" applyBorder="1" applyAlignment="1" applyProtection="1">
      <alignment horizontal="center" vertical="center"/>
      <protection locked="0"/>
    </xf>
    <xf numFmtId="0" fontId="0" fillId="11" borderId="66" xfId="0" applyFill="1" applyBorder="1" applyAlignment="1" applyProtection="1">
      <alignment horizontal="center" vertical="center"/>
      <protection locked="0"/>
    </xf>
    <xf numFmtId="164" fontId="2" fillId="11" borderId="13" xfId="0" applyNumberFormat="1" applyFont="1" applyFill="1" applyBorder="1" applyAlignment="1" applyProtection="1">
      <protection locked="0"/>
    </xf>
    <xf numFmtId="164" fontId="2" fillId="11" borderId="14" xfId="0" applyNumberFormat="1" applyFont="1" applyFill="1" applyBorder="1" applyAlignment="1" applyProtection="1">
      <protection locked="0"/>
    </xf>
    <xf numFmtId="164" fontId="0" fillId="11" borderId="26" xfId="0" applyNumberFormat="1" applyFill="1" applyBorder="1" applyAlignment="1" applyProtection="1">
      <protection locked="0"/>
    </xf>
    <xf numFmtId="164" fontId="0" fillId="11" borderId="24" xfId="0" applyNumberFormat="1" applyFill="1" applyBorder="1" applyAlignment="1" applyProtection="1">
      <protection locked="0"/>
    </xf>
    <xf numFmtId="164" fontId="0" fillId="11" borderId="4" xfId="0" applyNumberFormat="1" applyFill="1" applyBorder="1" applyAlignment="1" applyProtection="1">
      <protection locked="0"/>
    </xf>
    <xf numFmtId="164" fontId="0" fillId="11" borderId="23" xfId="0" applyNumberFormat="1" applyFill="1" applyBorder="1" applyAlignment="1" applyProtection="1">
      <protection locked="0"/>
    </xf>
    <xf numFmtId="164" fontId="5" fillId="11" borderId="23" xfId="0" applyNumberFormat="1" applyFont="1" applyFill="1" applyBorder="1" applyAlignment="1" applyProtection="1">
      <protection locked="0"/>
    </xf>
    <xf numFmtId="164" fontId="0" fillId="11" borderId="29" xfId="0" applyNumberFormat="1" applyFill="1" applyBorder="1" applyAlignment="1" applyProtection="1">
      <protection locked="0"/>
    </xf>
    <xf numFmtId="164" fontId="0" fillId="11" borderId="69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right"/>
      <protection locked="0"/>
    </xf>
    <xf numFmtId="0" fontId="2" fillId="11" borderId="29" xfId="0" applyFont="1" applyFill="1" applyBorder="1" applyAlignment="1" applyProtection="1">
      <alignment horizontal="center"/>
      <protection locked="0"/>
    </xf>
    <xf numFmtId="0" fontId="2" fillId="11" borderId="34" xfId="0" applyFont="1" applyFill="1" applyBorder="1" applyAlignment="1" applyProtection="1">
      <alignment horizontal="center"/>
      <protection locked="0"/>
    </xf>
    <xf numFmtId="0" fontId="1" fillId="11" borderId="20" xfId="0" applyFont="1" applyFill="1" applyBorder="1" applyAlignment="1" applyProtection="1">
      <alignment horizontal="center"/>
      <protection locked="0"/>
    </xf>
    <xf numFmtId="164" fontId="0" fillId="0" borderId="23" xfId="0" applyNumberFormat="1" applyBorder="1" applyAlignment="1">
      <alignment horizontal="center" vertical="center"/>
    </xf>
    <xf numFmtId="0" fontId="0" fillId="12" borderId="4" xfId="0" applyFill="1" applyBorder="1" applyAlignment="1" applyProtection="1">
      <alignment horizontal="center"/>
      <protection locked="0"/>
    </xf>
    <xf numFmtId="0" fontId="0" fillId="12" borderId="23" xfId="0" applyFill="1" applyBorder="1" applyAlignment="1" applyProtection="1">
      <alignment horizontal="center"/>
      <protection locked="0"/>
    </xf>
    <xf numFmtId="0" fontId="0" fillId="12" borderId="28" xfId="0" applyFill="1" applyBorder="1" applyAlignment="1" applyProtection="1">
      <alignment horizontal="center"/>
      <protection locked="0"/>
    </xf>
    <xf numFmtId="0" fontId="0" fillId="12" borderId="29" xfId="0" applyFill="1" applyBorder="1" applyAlignment="1" applyProtection="1">
      <alignment vertical="center"/>
      <protection locked="0"/>
    </xf>
    <xf numFmtId="0" fontId="0" fillId="12" borderId="23" xfId="0" applyFill="1" applyBorder="1" applyProtection="1">
      <protection locked="0"/>
    </xf>
    <xf numFmtId="0" fontId="0" fillId="12" borderId="31" xfId="0" applyFill="1" applyBorder="1" applyAlignment="1" applyProtection="1">
      <alignment horizontal="center"/>
      <protection locked="0"/>
    </xf>
    <xf numFmtId="0" fontId="0" fillId="12" borderId="29" xfId="0" applyFill="1" applyBorder="1" applyProtection="1">
      <protection locked="0"/>
    </xf>
    <xf numFmtId="0" fontId="0" fillId="12" borderId="0" xfId="0" applyFill="1" applyProtection="1">
      <protection locked="0"/>
    </xf>
    <xf numFmtId="164" fontId="0" fillId="12" borderId="23" xfId="0" applyNumberFormat="1" applyFill="1" applyBorder="1" applyAlignment="1" applyProtection="1">
      <protection locked="0"/>
    </xf>
    <xf numFmtId="10" fontId="0" fillId="12" borderId="23" xfId="0" applyNumberFormat="1" applyFill="1" applyBorder="1" applyProtection="1">
      <protection locked="0"/>
    </xf>
    <xf numFmtId="0" fontId="5" fillId="12" borderId="23" xfId="0" applyFont="1" applyFill="1" applyBorder="1" applyAlignment="1" applyProtection="1">
      <alignment horizontal="center"/>
      <protection locked="0"/>
    </xf>
    <xf numFmtId="0" fontId="6" fillId="12" borderId="23" xfId="0" applyFont="1" applyFill="1" applyBorder="1" applyAlignment="1" applyProtection="1">
      <alignment horizontal="center"/>
      <protection locked="0"/>
    </xf>
    <xf numFmtId="164" fontId="0" fillId="12" borderId="23" xfId="0" applyNumberFormat="1" applyFill="1" applyBorder="1" applyAlignment="1" applyProtection="1">
      <alignment horizontal="center"/>
      <protection locked="0"/>
    </xf>
    <xf numFmtId="164" fontId="2" fillId="12" borderId="21" xfId="0" applyNumberFormat="1" applyFont="1" applyFill="1" applyBorder="1" applyAlignment="1" applyProtection="1">
      <alignment horizontal="center"/>
      <protection locked="0"/>
    </xf>
    <xf numFmtId="0" fontId="0" fillId="12" borderId="29" xfId="0" applyFill="1" applyBorder="1" applyAlignment="1" applyProtection="1">
      <alignment horizontal="center" vertical="center"/>
      <protection locked="0"/>
    </xf>
    <xf numFmtId="164" fontId="0" fillId="12" borderId="20" xfId="0" applyNumberFormat="1" applyFill="1" applyBorder="1" applyAlignment="1" applyProtection="1">
      <protection locked="0"/>
    </xf>
    <xf numFmtId="0" fontId="0" fillId="12" borderId="13" xfId="0" applyFill="1" applyBorder="1" applyAlignment="1" applyProtection="1">
      <alignment horizontal="center"/>
      <protection locked="0"/>
    </xf>
    <xf numFmtId="0" fontId="0" fillId="12" borderId="14" xfId="0" applyFill="1" applyBorder="1" applyAlignment="1" applyProtection="1">
      <alignment horizontal="center"/>
      <protection locked="0"/>
    </xf>
    <xf numFmtId="0" fontId="0" fillId="12" borderId="33" xfId="0" applyFill="1" applyBorder="1" applyAlignment="1" applyProtection="1">
      <alignment horizontal="center"/>
      <protection locked="0"/>
    </xf>
    <xf numFmtId="0" fontId="0" fillId="12" borderId="34" xfId="0" applyFill="1" applyBorder="1" applyProtection="1">
      <protection locked="0"/>
    </xf>
    <xf numFmtId="0" fontId="0" fillId="12" borderId="14" xfId="0" applyFill="1" applyBorder="1" applyProtection="1">
      <protection locked="0"/>
    </xf>
    <xf numFmtId="0" fontId="0" fillId="12" borderId="35" xfId="0" applyFill="1" applyBorder="1" applyProtection="1">
      <protection locked="0"/>
    </xf>
    <xf numFmtId="164" fontId="0" fillId="12" borderId="13" xfId="0" applyNumberFormat="1" applyFill="1" applyBorder="1" applyAlignment="1" applyProtection="1">
      <protection locked="0"/>
    </xf>
    <xf numFmtId="164" fontId="0" fillId="12" borderId="14" xfId="0" applyNumberFormat="1" applyFill="1" applyBorder="1" applyAlignment="1" applyProtection="1">
      <protection locked="0"/>
    </xf>
    <xf numFmtId="10" fontId="0" fillId="12" borderId="14" xfId="0" applyNumberFormat="1" applyFill="1" applyBorder="1" applyProtection="1">
      <protection locked="0"/>
    </xf>
    <xf numFmtId="0" fontId="0" fillId="12" borderId="35" xfId="0" applyFill="1" applyBorder="1" applyAlignment="1" applyProtection="1">
      <alignment horizontal="center"/>
      <protection locked="0"/>
    </xf>
    <xf numFmtId="0" fontId="1" fillId="12" borderId="35" xfId="0" applyFont="1" applyFill="1" applyBorder="1" applyAlignment="1" applyProtection="1">
      <alignment horizontal="center"/>
      <protection locked="0"/>
    </xf>
    <xf numFmtId="0" fontId="0" fillId="12" borderId="36" xfId="0" applyFill="1" applyBorder="1" applyAlignment="1" applyProtection="1">
      <alignment horizontal="center"/>
      <protection locked="0"/>
    </xf>
    <xf numFmtId="164" fontId="0" fillId="11" borderId="0" xfId="0" applyNumberForma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179294</xdr:colOff>
      <xdr:row>23</xdr:row>
      <xdr:rowOff>56030</xdr:rowOff>
    </xdr:from>
    <xdr:to>
      <xdr:col>16</xdr:col>
      <xdr:colOff>641537</xdr:colOff>
      <xdr:row>43</xdr:row>
      <xdr:rowOff>99172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2147" y="4594412"/>
          <a:ext cx="5605743" cy="385314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17</xdr:col>
      <xdr:colOff>230239</xdr:colOff>
      <xdr:row>48</xdr:row>
      <xdr:rowOff>91017</xdr:rowOff>
    </xdr:to>
    <xdr:pic>
      <xdr:nvPicPr>
        <xdr:cNvPr id="2" name="Picture 1" descr="SectorExplode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10657"/>
        <a:stretch>
          <a:fillRect/>
        </a:stretch>
      </xdr:blipFill>
      <xdr:spPr bwMode="auto">
        <a:xfrm>
          <a:off x="1871382" y="5490882"/>
          <a:ext cx="5026357" cy="332951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17</xdr:col>
      <xdr:colOff>459440</xdr:colOff>
      <xdr:row>31</xdr:row>
      <xdr:rowOff>0</xdr:rowOff>
    </xdr:from>
    <xdr:to>
      <xdr:col>22</xdr:col>
      <xdr:colOff>1694329</xdr:colOff>
      <xdr:row>62</xdr:row>
      <xdr:rowOff>186017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26940" y="5490882"/>
          <a:ext cx="4260477" cy="609151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rial DB"/>
    </sheetNames>
    <sheetDataSet>
      <sheetData sheetId="0">
        <row r="2">
          <cell r="B2" t="str">
            <v>H</v>
          </cell>
          <cell r="C2" t="str">
            <v>B</v>
          </cell>
          <cell r="D2" t="str">
            <v>C</v>
          </cell>
          <cell r="E2" t="str">
            <v>N</v>
          </cell>
          <cell r="F2" t="str">
            <v>O</v>
          </cell>
          <cell r="G2" t="str">
            <v>F</v>
          </cell>
          <cell r="H2" t="str">
            <v>Mg</v>
          </cell>
          <cell r="I2" t="str">
            <v>Al</v>
          </cell>
          <cell r="J2" t="str">
            <v>Si</v>
          </cell>
          <cell r="K2" t="str">
            <v>P</v>
          </cell>
          <cell r="L2" t="str">
            <v>S</v>
          </cell>
          <cell r="M2" t="str">
            <v>Ti</v>
          </cell>
          <cell r="N2" t="str">
            <v>V</v>
          </cell>
          <cell r="O2" t="str">
            <v>Cr</v>
          </cell>
          <cell r="P2" t="str">
            <v>Mn</v>
          </cell>
          <cell r="Q2" t="str">
            <v>Fe</v>
          </cell>
          <cell r="R2" t="str">
            <v>Co</v>
          </cell>
          <cell r="S2" t="str">
            <v>Ni</v>
          </cell>
          <cell r="T2" t="str">
            <v>Cu</v>
          </cell>
          <cell r="U2" t="str">
            <v>Zn</v>
          </cell>
          <cell r="V2" t="str">
            <v>Mo</v>
          </cell>
          <cell r="W2" t="str">
            <v>Ru</v>
          </cell>
          <cell r="X2" t="str">
            <v>Pd</v>
          </cell>
          <cell r="Y2" t="str">
            <v>Ag</v>
          </cell>
          <cell r="Z2" t="str">
            <v>Cd</v>
          </cell>
          <cell r="AA2" t="str">
            <v>In</v>
          </cell>
          <cell r="AB2" t="str">
            <v>Sn</v>
          </cell>
          <cell r="AC2" t="str">
            <v>Ba</v>
          </cell>
          <cell r="AD2" t="str">
            <v>W</v>
          </cell>
          <cell r="AE2" t="str">
            <v>Au</v>
          </cell>
          <cell r="AF2" t="str">
            <v>Pb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</row>
        <row r="4">
          <cell r="A4" t="str">
            <v>Al2O3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47.058999999999997</v>
          </cell>
          <cell r="G4">
            <v>0</v>
          </cell>
          <cell r="H4">
            <v>0</v>
          </cell>
          <cell r="I4">
            <v>52.941000000000003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A5" t="str">
            <v>Alu 6061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97.7</v>
          </cell>
          <cell r="J5">
            <v>0.5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0.1</v>
          </cell>
          <cell r="P5">
            <v>0.1</v>
          </cell>
          <cell r="Q5">
            <v>0.4</v>
          </cell>
          <cell r="R5">
            <v>0</v>
          </cell>
          <cell r="S5">
            <v>0</v>
          </cell>
          <cell r="T5">
            <v>0.2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6">
          <cell r="A6" t="str">
            <v>Alu 4047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88</v>
          </cell>
          <cell r="J6">
            <v>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0.5</v>
          </cell>
          <cell r="R6">
            <v>0</v>
          </cell>
          <cell r="S6">
            <v>0</v>
          </cell>
          <cell r="T6">
            <v>0.3</v>
          </cell>
          <cell r="U6">
            <v>0.2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Alu 3003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98</v>
          </cell>
          <cell r="J7">
            <v>0.5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</v>
          </cell>
          <cell r="Q7">
            <v>0.4</v>
          </cell>
          <cell r="R7">
            <v>0</v>
          </cell>
          <cell r="S7">
            <v>0</v>
          </cell>
          <cell r="T7">
            <v>0.1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A8" t="str">
            <v>Cu70Ni30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</v>
          </cell>
          <cell r="Q8">
            <v>1</v>
          </cell>
          <cell r="R8">
            <v>0</v>
          </cell>
          <cell r="S8">
            <v>29</v>
          </cell>
          <cell r="T8">
            <v>68.5</v>
          </cell>
          <cell r="U8">
            <v>0.5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</row>
        <row r="9">
          <cell r="A9" t="str">
            <v>TiAl6V4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0.1</v>
          </cell>
          <cell r="G9">
            <v>0</v>
          </cell>
          <cell r="H9">
            <v>0</v>
          </cell>
          <cell r="I9">
            <v>6</v>
          </cell>
          <cell r="J9">
            <v>0</v>
          </cell>
          <cell r="K9">
            <v>0</v>
          </cell>
          <cell r="L9">
            <v>0</v>
          </cell>
          <cell r="M9">
            <v>89.8</v>
          </cell>
          <cell r="N9">
            <v>4</v>
          </cell>
          <cell r="O9">
            <v>0</v>
          </cell>
          <cell r="P9">
            <v>0</v>
          </cell>
          <cell r="Q9">
            <v>0.1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  <row r="10">
          <cell r="A10" t="str">
            <v>HTCP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19.66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80.34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PEEK CF30</v>
          </cell>
          <cell r="B11">
            <v>2.4460000000000002</v>
          </cell>
          <cell r="C11">
            <v>0</v>
          </cell>
          <cell r="D11">
            <v>88.090999999999994</v>
          </cell>
          <cell r="E11">
            <v>0</v>
          </cell>
          <cell r="F11">
            <v>9.7899999999999991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PEEK GF30</v>
          </cell>
          <cell r="B12">
            <v>2.5990000000000002</v>
          </cell>
          <cell r="C12">
            <v>0</v>
          </cell>
          <cell r="D12">
            <v>49.378</v>
          </cell>
          <cell r="E12">
            <v>0</v>
          </cell>
          <cell r="F12">
            <v>30.465</v>
          </cell>
          <cell r="G12">
            <v>0</v>
          </cell>
          <cell r="H12">
            <v>0</v>
          </cell>
          <cell r="I12">
            <v>0</v>
          </cell>
          <cell r="J12">
            <v>17.561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PEEK</v>
          </cell>
          <cell r="B13">
            <v>4.1669999999999998</v>
          </cell>
          <cell r="C13">
            <v>0</v>
          </cell>
          <cell r="D13">
            <v>79.17</v>
          </cell>
          <cell r="E13">
            <v>0</v>
          </cell>
          <cell r="F13">
            <v>16.670000000000002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EPOXY</v>
          </cell>
          <cell r="B15">
            <v>7.3</v>
          </cell>
          <cell r="C15">
            <v>0</v>
          </cell>
          <cell r="D15">
            <v>76.3</v>
          </cell>
          <cell r="E15">
            <v>0</v>
          </cell>
          <cell r="F15">
            <v>16.399999999999999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A16" t="str">
            <v>PREPREG</v>
          </cell>
          <cell r="B16">
            <v>0</v>
          </cell>
          <cell r="C16">
            <v>0</v>
          </cell>
          <cell r="D16">
            <v>80.87</v>
          </cell>
          <cell r="E16">
            <v>5.82</v>
          </cell>
          <cell r="F16">
            <v>13.31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KAPTON</v>
          </cell>
          <cell r="B17">
            <v>2.62</v>
          </cell>
          <cell r="C17">
            <v>0</v>
          </cell>
          <cell r="D17">
            <v>69.11</v>
          </cell>
          <cell r="E17">
            <v>7.33</v>
          </cell>
          <cell r="F17">
            <v>20.94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PARYLENE</v>
          </cell>
          <cell r="B18">
            <v>7.6929999999999996</v>
          </cell>
          <cell r="C18">
            <v>0</v>
          </cell>
          <cell r="D18">
            <v>92.307000000000002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SE4445</v>
          </cell>
          <cell r="B19">
            <v>1.1840599999999999</v>
          </cell>
          <cell r="C19">
            <v>0</v>
          </cell>
          <cell r="D19">
            <v>4.7347799999999998</v>
          </cell>
          <cell r="E19">
            <v>0</v>
          </cell>
          <cell r="F19">
            <v>43.344905999999995</v>
          </cell>
          <cell r="G19">
            <v>0</v>
          </cell>
          <cell r="H19">
            <v>0</v>
          </cell>
          <cell r="I19">
            <v>45.211614000000004</v>
          </cell>
          <cell r="J19">
            <v>5.5246399999999998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CFRP</v>
          </cell>
          <cell r="B20">
            <v>1.43</v>
          </cell>
          <cell r="C20">
            <v>0</v>
          </cell>
          <cell r="D20">
            <v>92.44</v>
          </cell>
          <cell r="E20">
            <v>2.9</v>
          </cell>
          <cell r="F20">
            <v>3.27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Cu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C-C</v>
          </cell>
          <cell r="B22">
            <v>0</v>
          </cell>
          <cell r="C22">
            <v>0</v>
          </cell>
          <cell r="D22">
            <v>100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Si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Bare Flex</v>
          </cell>
          <cell r="B24">
            <v>2.92</v>
          </cell>
          <cell r="C24">
            <v>0</v>
          </cell>
          <cell r="D24">
            <v>47.49</v>
          </cell>
          <cell r="E24">
            <v>2.88</v>
          </cell>
          <cell r="F24">
            <v>12.81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1.79</v>
          </cell>
          <cell r="T24">
            <v>31.94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0.17</v>
          </cell>
          <cell r="AF24">
            <v>0</v>
          </cell>
        </row>
        <row r="25">
          <cell r="A25" t="str">
            <v>Resistor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39.299999999999997</v>
          </cell>
          <cell r="G25">
            <v>0</v>
          </cell>
          <cell r="H25">
            <v>0</v>
          </cell>
          <cell r="I25">
            <v>44.3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0.6</v>
          </cell>
          <cell r="T25">
            <v>0</v>
          </cell>
          <cell r="U25">
            <v>0</v>
          </cell>
          <cell r="V25">
            <v>0</v>
          </cell>
          <cell r="W25">
            <v>8.9</v>
          </cell>
          <cell r="X25">
            <v>3.4</v>
          </cell>
          <cell r="Y25">
            <v>3.4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Capacitor 0402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18.98</v>
          </cell>
          <cell r="G26">
            <v>0</v>
          </cell>
          <cell r="H26">
            <v>0</v>
          </cell>
          <cell r="I26">
            <v>12.7</v>
          </cell>
          <cell r="J26">
            <v>0</v>
          </cell>
          <cell r="K26">
            <v>0</v>
          </cell>
          <cell r="L26">
            <v>0</v>
          </cell>
          <cell r="M26">
            <v>7.1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0.42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40.08</v>
          </cell>
          <cell r="Z26">
            <v>0</v>
          </cell>
          <cell r="AA26">
            <v>0</v>
          </cell>
          <cell r="AB26">
            <v>0</v>
          </cell>
          <cell r="AC26">
            <v>20.71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Capacitor 1206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18.21</v>
          </cell>
          <cell r="G27">
            <v>0</v>
          </cell>
          <cell r="H27">
            <v>0</v>
          </cell>
          <cell r="I27">
            <v>11.44</v>
          </cell>
          <cell r="J27">
            <v>0</v>
          </cell>
          <cell r="K27">
            <v>0</v>
          </cell>
          <cell r="L27">
            <v>0</v>
          </cell>
          <cell r="M27">
            <v>7.49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3.5999999999999997E-2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40.54</v>
          </cell>
          <cell r="Z27">
            <v>0</v>
          </cell>
          <cell r="AA27">
            <v>0</v>
          </cell>
          <cell r="AB27">
            <v>0</v>
          </cell>
          <cell r="AC27">
            <v>21.85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Solder 0402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52.38</v>
          </cell>
          <cell r="AC28">
            <v>0</v>
          </cell>
          <cell r="AD28">
            <v>0</v>
          </cell>
          <cell r="AE28">
            <v>0</v>
          </cell>
          <cell r="AF28">
            <v>47.62</v>
          </cell>
        </row>
        <row r="29">
          <cell r="A29" t="str">
            <v>Solder 1206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52.38</v>
          </cell>
          <cell r="AC29">
            <v>0</v>
          </cell>
          <cell r="AD29">
            <v>0</v>
          </cell>
          <cell r="AE29">
            <v>0</v>
          </cell>
          <cell r="AF29">
            <v>47.62</v>
          </cell>
        </row>
        <row r="30">
          <cell r="A30" t="str">
            <v>Solder bump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52.49</v>
          </cell>
          <cell r="AC30">
            <v>0</v>
          </cell>
          <cell r="AE30">
            <v>0</v>
          </cell>
          <cell r="AF30">
            <v>47.51</v>
          </cell>
        </row>
        <row r="31">
          <cell r="A31" t="str">
            <v>Pigtail flex</v>
          </cell>
          <cell r="B31">
            <v>2.1365677394000002</v>
          </cell>
          <cell r="C31">
            <v>0</v>
          </cell>
          <cell r="D31">
            <v>56.358090255699999</v>
          </cell>
          <cell r="E31">
            <v>5.9774967670999999</v>
          </cell>
          <cell r="F31">
            <v>17.076232237799999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0.32257999999999998</v>
          </cell>
          <cell r="T31">
            <v>17.48387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0.64515999999999996</v>
          </cell>
          <cell r="AF31">
            <v>0</v>
          </cell>
        </row>
        <row r="32">
          <cell r="A32" t="str">
            <v>FR4 Substrate</v>
          </cell>
          <cell r="B32">
            <v>1.82</v>
          </cell>
          <cell r="C32">
            <v>0</v>
          </cell>
          <cell r="D32">
            <v>19.559999999999999</v>
          </cell>
          <cell r="E32">
            <v>0</v>
          </cell>
          <cell r="F32">
            <v>31.16</v>
          </cell>
          <cell r="G32">
            <v>0</v>
          </cell>
          <cell r="H32">
            <v>0</v>
          </cell>
          <cell r="I32">
            <v>0</v>
          </cell>
          <cell r="J32">
            <v>23.41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24.04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FR4 Solder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Z33">
            <v>0</v>
          </cell>
          <cell r="AA33">
            <v>0</v>
          </cell>
          <cell r="AB33">
            <v>61.81</v>
          </cell>
          <cell r="AC33">
            <v>0</v>
          </cell>
          <cell r="AD33">
            <v>0</v>
          </cell>
          <cell r="AE33">
            <v>0</v>
          </cell>
          <cell r="AF33">
            <v>35.9</v>
          </cell>
        </row>
        <row r="34">
          <cell r="A34" t="str">
            <v>Conductor</v>
          </cell>
          <cell r="B34">
            <v>0.22</v>
          </cell>
          <cell r="C34">
            <v>0</v>
          </cell>
          <cell r="D34">
            <v>1.78</v>
          </cell>
          <cell r="E34">
            <v>1.04</v>
          </cell>
          <cell r="F34">
            <v>1.78</v>
          </cell>
          <cell r="G34">
            <v>0</v>
          </cell>
          <cell r="H34">
            <v>5.0000000000000001E-3</v>
          </cell>
          <cell r="I34">
            <v>94.968000000000004</v>
          </cell>
          <cell r="J34">
            <v>0.05</v>
          </cell>
          <cell r="K34">
            <v>0</v>
          </cell>
          <cell r="L34">
            <v>0</v>
          </cell>
          <cell r="M34">
            <v>3.0000000000000001E-3</v>
          </cell>
          <cell r="N34">
            <v>0</v>
          </cell>
          <cell r="O34">
            <v>2.0000000000000001E-4</v>
          </cell>
          <cell r="P34">
            <v>2E-3</v>
          </cell>
          <cell r="Q34">
            <v>0.14000000000000001</v>
          </cell>
          <cell r="R34">
            <v>0</v>
          </cell>
          <cell r="S34">
            <v>0</v>
          </cell>
          <cell r="T34">
            <v>1E-3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ELCO</v>
          </cell>
          <cell r="B35">
            <v>1.7264200000000001</v>
          </cell>
          <cell r="C35">
            <v>0</v>
          </cell>
          <cell r="D35">
            <v>31.108222000000001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13.825358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52.22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1.1200000000000001</v>
          </cell>
          <cell r="AF35">
            <v>0</v>
          </cell>
        </row>
        <row r="36">
          <cell r="A36" t="str">
            <v>EX 1515</v>
          </cell>
          <cell r="B36">
            <v>0</v>
          </cell>
          <cell r="C36">
            <v>0</v>
          </cell>
          <cell r="D36">
            <v>28.125</v>
          </cell>
          <cell r="E36">
            <v>21.875</v>
          </cell>
          <cell r="F36">
            <v>50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A37" t="str">
            <v>STAINLESS STEEL 202</v>
          </cell>
          <cell r="B37">
            <v>0</v>
          </cell>
          <cell r="C37">
            <v>0</v>
          </cell>
          <cell r="D37">
            <v>0.15</v>
          </cell>
          <cell r="E37">
            <v>0.25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0.06</v>
          </cell>
          <cell r="L37">
            <v>0.03</v>
          </cell>
          <cell r="M37">
            <v>0</v>
          </cell>
          <cell r="N37">
            <v>0</v>
          </cell>
          <cell r="O37">
            <v>18</v>
          </cell>
          <cell r="P37">
            <v>7.5</v>
          </cell>
          <cell r="Q37">
            <v>68</v>
          </cell>
          <cell r="R37">
            <v>0</v>
          </cell>
          <cell r="S37">
            <v>5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>Disk Cable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B40">
            <v>2</v>
          </cell>
          <cell r="C40">
            <v>3</v>
          </cell>
          <cell r="D40">
            <v>4</v>
          </cell>
          <cell r="E40">
            <v>5</v>
          </cell>
          <cell r="F40">
            <v>6</v>
          </cell>
          <cell r="G40">
            <v>7</v>
          </cell>
          <cell r="H40">
            <v>8</v>
          </cell>
          <cell r="I40">
            <v>9</v>
          </cell>
          <cell r="J40">
            <v>10</v>
          </cell>
          <cell r="K40">
            <v>11</v>
          </cell>
          <cell r="L40">
            <v>12</v>
          </cell>
          <cell r="M40">
            <v>13</v>
          </cell>
          <cell r="N40">
            <v>14</v>
          </cell>
          <cell r="O40">
            <v>15</v>
          </cell>
          <cell r="P40">
            <v>16</v>
          </cell>
          <cell r="Q40">
            <v>17</v>
          </cell>
          <cell r="R40">
            <v>18</v>
          </cell>
          <cell r="S40">
            <v>19</v>
          </cell>
          <cell r="T40">
            <v>20</v>
          </cell>
          <cell r="U40">
            <v>21</v>
          </cell>
          <cell r="V40">
            <v>22</v>
          </cell>
          <cell r="W40">
            <v>23</v>
          </cell>
          <cell r="X40">
            <v>24</v>
          </cell>
          <cell r="Y40">
            <v>25</v>
          </cell>
          <cell r="Z40">
            <v>26</v>
          </cell>
          <cell r="AA40">
            <v>27</v>
          </cell>
          <cell r="AB40">
            <v>28</v>
          </cell>
          <cell r="AC40">
            <v>29</v>
          </cell>
          <cell r="AD40">
            <v>30</v>
          </cell>
          <cell r="AE40">
            <v>31</v>
          </cell>
          <cell r="AF40">
            <v>32</v>
          </cell>
        </row>
        <row r="41">
          <cell r="B41" t="str">
            <v>H</v>
          </cell>
          <cell r="C41" t="str">
            <v>B</v>
          </cell>
          <cell r="D41" t="str">
            <v>C</v>
          </cell>
          <cell r="E41" t="str">
            <v>N</v>
          </cell>
          <cell r="F41" t="str">
            <v>O</v>
          </cell>
          <cell r="G41" t="str">
            <v>F</v>
          </cell>
          <cell r="H41" t="str">
            <v>Mg</v>
          </cell>
          <cell r="I41" t="str">
            <v>Al</v>
          </cell>
          <cell r="J41" t="str">
            <v>Si</v>
          </cell>
          <cell r="K41" t="str">
            <v>P</v>
          </cell>
          <cell r="L41" t="str">
            <v>S</v>
          </cell>
          <cell r="M41" t="str">
            <v>Ti</v>
          </cell>
          <cell r="N41" t="str">
            <v>V</v>
          </cell>
          <cell r="O41" t="str">
            <v>Cr</v>
          </cell>
          <cell r="P41" t="str">
            <v>Mn</v>
          </cell>
          <cell r="Q41" t="str">
            <v>Fe</v>
          </cell>
          <cell r="R41" t="str">
            <v>Co</v>
          </cell>
          <cell r="S41" t="str">
            <v>Ni</v>
          </cell>
          <cell r="T41" t="str">
            <v>Cu</v>
          </cell>
          <cell r="U41" t="str">
            <v>Zn</v>
          </cell>
          <cell r="V41" t="str">
            <v>Mo</v>
          </cell>
          <cell r="W41" t="str">
            <v>Ru</v>
          </cell>
          <cell r="X41" t="str">
            <v>Pd</v>
          </cell>
          <cell r="Y41" t="str">
            <v>Ag</v>
          </cell>
          <cell r="Z41" t="str">
            <v>Cd</v>
          </cell>
          <cell r="AA41" t="str">
            <v>In</v>
          </cell>
          <cell r="AB41" t="str">
            <v>Sn</v>
          </cell>
          <cell r="AC41" t="str">
            <v>Ba</v>
          </cell>
          <cell r="AD41" t="str">
            <v>W</v>
          </cell>
          <cell r="AE41" t="str">
            <v>Au</v>
          </cell>
          <cell r="AF41" t="str">
            <v>Pb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E4" sqref="E4"/>
    </sheetView>
  </sheetViews>
  <sheetFormatPr defaultRowHeight="15"/>
  <cols>
    <col min="1" max="2" width="11.5703125" style="394" customWidth="1"/>
    <col min="3" max="3" width="11.5703125" style="396" customWidth="1"/>
    <col min="4" max="4" width="19.5703125" bestFit="1" customWidth="1"/>
    <col min="5" max="5" width="101.140625" bestFit="1" customWidth="1"/>
    <col min="6" max="6" width="97" customWidth="1"/>
  </cols>
  <sheetData>
    <row r="1" spans="1:5" ht="15.75" thickBot="1">
      <c r="A1" s="427" t="s">
        <v>226</v>
      </c>
      <c r="B1" s="428"/>
      <c r="C1" s="385" t="s">
        <v>227</v>
      </c>
      <c r="D1" s="386" t="s">
        <v>228</v>
      </c>
      <c r="E1" s="386" t="s">
        <v>211</v>
      </c>
    </row>
    <row r="2" spans="1:5" ht="15.75" thickTop="1">
      <c r="A2" s="387">
        <v>1</v>
      </c>
      <c r="B2" s="388">
        <v>0</v>
      </c>
      <c r="C2" s="389">
        <v>39543</v>
      </c>
      <c r="D2" s="390" t="s">
        <v>229</v>
      </c>
      <c r="E2" s="390" t="s">
        <v>230</v>
      </c>
    </row>
    <row r="3" spans="1:5">
      <c r="A3" s="391"/>
      <c r="B3" s="392"/>
      <c r="C3" s="393"/>
      <c r="D3" s="294"/>
      <c r="E3" s="294"/>
    </row>
    <row r="4" spans="1:5">
      <c r="A4" s="391"/>
      <c r="B4" s="392"/>
      <c r="C4" s="393"/>
      <c r="D4" s="294"/>
      <c r="E4" s="294"/>
    </row>
    <row r="5" spans="1:5">
      <c r="A5" s="391"/>
      <c r="B5" s="392"/>
      <c r="C5" s="393"/>
      <c r="D5" s="294"/>
      <c r="E5" s="294"/>
    </row>
    <row r="6" spans="1:5">
      <c r="A6" s="391"/>
      <c r="B6" s="392"/>
      <c r="C6" s="393"/>
      <c r="D6" s="294"/>
      <c r="E6" s="294"/>
    </row>
    <row r="7" spans="1:5">
      <c r="A7" s="391"/>
      <c r="B7" s="392"/>
      <c r="C7" s="393"/>
      <c r="D7" s="294"/>
      <c r="E7" s="294"/>
    </row>
    <row r="8" spans="1:5">
      <c r="A8" s="391"/>
      <c r="B8" s="392"/>
      <c r="C8" s="393"/>
      <c r="D8" s="294"/>
      <c r="E8" s="294"/>
    </row>
    <row r="9" spans="1:5">
      <c r="A9" s="391"/>
      <c r="B9" s="392"/>
      <c r="C9" s="393"/>
      <c r="D9" s="294"/>
      <c r="E9" s="294"/>
    </row>
    <row r="10" spans="1:5">
      <c r="A10" s="391"/>
      <c r="B10" s="392"/>
      <c r="C10" s="393"/>
      <c r="D10" s="294"/>
      <c r="E10" s="294"/>
    </row>
    <row r="11" spans="1:5">
      <c r="A11" s="391"/>
      <c r="B11" s="392"/>
      <c r="C11" s="393"/>
      <c r="D11" s="294"/>
      <c r="E11" s="294"/>
    </row>
    <row r="12" spans="1:5">
      <c r="A12" s="391"/>
      <c r="B12" s="392"/>
      <c r="C12" s="393"/>
      <c r="D12" s="294"/>
      <c r="E12" s="294"/>
    </row>
    <row r="13" spans="1:5">
      <c r="A13" s="391"/>
      <c r="B13" s="392"/>
      <c r="C13" s="393"/>
      <c r="D13" s="294"/>
      <c r="E13" s="294"/>
    </row>
    <row r="14" spans="1:5">
      <c r="A14" s="391"/>
      <c r="B14" s="392"/>
      <c r="C14" s="393"/>
      <c r="D14" s="294"/>
      <c r="E14" s="294"/>
    </row>
    <row r="15" spans="1:5">
      <c r="A15" s="391"/>
      <c r="B15" s="392"/>
      <c r="C15" s="393"/>
      <c r="D15" s="294"/>
      <c r="E15" s="294"/>
    </row>
    <row r="16" spans="1:5">
      <c r="A16" s="391"/>
      <c r="B16" s="392"/>
      <c r="C16" s="393"/>
      <c r="D16" s="294"/>
      <c r="E16" s="294"/>
    </row>
    <row r="17" spans="1:5">
      <c r="A17" s="391"/>
      <c r="B17" s="392"/>
      <c r="C17" s="393"/>
      <c r="D17" s="294"/>
      <c r="E17" s="294"/>
    </row>
    <row r="18" spans="1:5">
      <c r="A18" s="391"/>
      <c r="B18" s="392"/>
      <c r="C18" s="393"/>
      <c r="D18" s="294"/>
      <c r="E18" s="294"/>
    </row>
    <row r="19" spans="1:5">
      <c r="A19" s="391"/>
      <c r="B19" s="392"/>
      <c r="C19" s="393"/>
      <c r="D19" s="294"/>
      <c r="E19" s="294"/>
    </row>
    <row r="20" spans="1:5">
      <c r="A20" s="391"/>
      <c r="B20" s="392"/>
      <c r="C20" s="393"/>
      <c r="D20" s="294"/>
      <c r="E20" s="294"/>
    </row>
    <row r="21" spans="1:5">
      <c r="A21" s="391"/>
      <c r="B21" s="392"/>
      <c r="C21" s="393"/>
      <c r="D21" s="294"/>
      <c r="E21" s="294"/>
    </row>
    <row r="22" spans="1:5">
      <c r="A22" s="391"/>
      <c r="B22" s="392"/>
      <c r="C22" s="393"/>
      <c r="D22" s="294"/>
      <c r="E22" s="294"/>
    </row>
    <row r="23" spans="1:5">
      <c r="A23" s="391"/>
      <c r="B23" s="392"/>
      <c r="C23" s="393"/>
      <c r="D23" s="294"/>
      <c r="E23" s="294"/>
    </row>
    <row r="24" spans="1:5">
      <c r="A24" s="391"/>
      <c r="B24" s="392"/>
      <c r="C24" s="393"/>
      <c r="D24" s="294"/>
      <c r="E24" s="294"/>
    </row>
    <row r="25" spans="1:5">
      <c r="A25" s="391"/>
      <c r="B25" s="392"/>
      <c r="C25" s="393"/>
      <c r="D25" s="294"/>
      <c r="E25" s="294"/>
    </row>
    <row r="28" spans="1:5">
      <c r="B28" s="395"/>
      <c r="E28" s="397"/>
    </row>
    <row r="29" spans="1:5">
      <c r="B29" s="395"/>
      <c r="E29" s="397"/>
    </row>
    <row r="30" spans="1:5">
      <c r="B30" s="395"/>
      <c r="E30" s="397"/>
    </row>
    <row r="31" spans="1:5">
      <c r="B31" s="395"/>
      <c r="E31" s="397"/>
    </row>
    <row r="32" spans="1:5">
      <c r="B32" s="395"/>
      <c r="E32" s="397"/>
    </row>
    <row r="33" spans="2:5">
      <c r="B33" s="395"/>
      <c r="E33" s="397"/>
    </row>
    <row r="34" spans="2:5">
      <c r="B34" s="395"/>
      <c r="E34" s="397"/>
    </row>
    <row r="35" spans="2:5">
      <c r="B35" s="395"/>
      <c r="E35" s="397"/>
    </row>
    <row r="36" spans="2:5">
      <c r="B36" s="395"/>
    </row>
    <row r="37" spans="2:5">
      <c r="B37" s="395"/>
    </row>
    <row r="38" spans="2:5">
      <c r="B38" s="395"/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17"/>
  <sheetViews>
    <sheetView zoomScale="85" zoomScaleNormal="85" workbookViewId="0">
      <selection activeCell="Y6" sqref="Y6"/>
    </sheetView>
  </sheetViews>
  <sheetFormatPr defaultRowHeight="15"/>
  <cols>
    <col min="1" max="5" width="2.140625" style="2" bestFit="1" customWidth="1"/>
    <col min="6" max="6" width="2" style="80" bestFit="1" customWidth="1"/>
    <col min="7" max="7" width="13" style="2" bestFit="1" customWidth="1"/>
    <col min="8" max="8" width="9.140625" style="2" hidden="1" customWidth="1"/>
    <col min="9" max="9" width="4.28515625" style="2" hidden="1" customWidth="1"/>
    <col min="10" max="10" width="28.42578125" style="2" bestFit="1" customWidth="1"/>
    <col min="11" max="12" width="6.7109375" style="2" customWidth="1"/>
    <col min="13" max="13" width="8.28515625" style="2" hidden="1" customWidth="1"/>
    <col min="14" max="16" width="9.140625" style="2" hidden="1" customWidth="1"/>
    <col min="17" max="17" width="9.7109375" style="81" customWidth="1"/>
    <col min="18" max="18" width="9.7109375" style="2" customWidth="1"/>
    <col min="19" max="19" width="10.7109375" style="2" customWidth="1"/>
    <col min="20" max="20" width="6.85546875" style="2" bestFit="1" customWidth="1"/>
    <col min="21" max="21" width="13.5703125" style="2" bestFit="1" customWidth="1"/>
    <col min="22" max="22" width="7.5703125" style="2" bestFit="1" customWidth="1"/>
    <col min="23" max="23" width="15.140625" style="81" bestFit="1" customWidth="1"/>
    <col min="24" max="24" width="19.42578125" style="81" bestFit="1" customWidth="1"/>
    <col min="25" max="25" width="9.140625" style="82"/>
    <col min="26" max="16384" width="9.140625" style="2"/>
  </cols>
  <sheetData>
    <row r="1" spans="1:56">
      <c r="A1" s="440" t="s">
        <v>0</v>
      </c>
      <c r="B1" s="441"/>
      <c r="C1" s="441"/>
      <c r="D1" s="441"/>
      <c r="E1" s="441"/>
      <c r="F1" s="442"/>
      <c r="G1" s="473" t="s">
        <v>1</v>
      </c>
      <c r="H1" s="445" t="s">
        <v>2</v>
      </c>
      <c r="I1" s="445" t="s">
        <v>3</v>
      </c>
      <c r="J1" s="445" t="s">
        <v>4</v>
      </c>
      <c r="K1" s="445" t="s">
        <v>5</v>
      </c>
      <c r="L1" s="447" t="s">
        <v>6</v>
      </c>
      <c r="M1" s="1"/>
      <c r="N1" s="1"/>
      <c r="O1" s="1"/>
      <c r="P1" s="1"/>
      <c r="Q1" s="449" t="s">
        <v>7</v>
      </c>
      <c r="R1" s="450"/>
      <c r="S1" s="450"/>
      <c r="T1" s="450"/>
      <c r="U1" s="450"/>
      <c r="V1" s="450"/>
      <c r="W1" s="431" t="s">
        <v>8</v>
      </c>
      <c r="X1" s="432"/>
      <c r="Y1" s="433" t="s">
        <v>9</v>
      </c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4"/>
    </row>
    <row r="2" spans="1:56" ht="24" thickBot="1">
      <c r="A2" s="400">
        <v>0</v>
      </c>
      <c r="B2" s="4">
        <v>1</v>
      </c>
      <c r="C2" s="4">
        <v>2</v>
      </c>
      <c r="D2" s="4">
        <v>3</v>
      </c>
      <c r="E2" s="4">
        <v>4</v>
      </c>
      <c r="F2" s="5">
        <v>5</v>
      </c>
      <c r="G2" s="474"/>
      <c r="H2" s="446"/>
      <c r="I2" s="446"/>
      <c r="J2" s="446"/>
      <c r="K2" s="446"/>
      <c r="L2" s="448"/>
      <c r="M2" s="6" t="s">
        <v>10</v>
      </c>
      <c r="N2" s="6" t="s">
        <v>11</v>
      </c>
      <c r="O2" s="6"/>
      <c r="P2" s="6" t="s">
        <v>12</v>
      </c>
      <c r="Q2" s="7" t="s">
        <v>13</v>
      </c>
      <c r="R2" s="8" t="s">
        <v>14</v>
      </c>
      <c r="S2" s="8" t="s">
        <v>15</v>
      </c>
      <c r="T2" s="9" t="s">
        <v>16</v>
      </c>
      <c r="U2" s="9" t="s">
        <v>17</v>
      </c>
      <c r="V2" s="9" t="s">
        <v>18</v>
      </c>
      <c r="W2" s="4" t="s">
        <v>19</v>
      </c>
      <c r="X2" s="4" t="s">
        <v>20</v>
      </c>
      <c r="Y2" s="4" t="str">
        <f>'[1]Material DB'!B2</f>
        <v>H</v>
      </c>
      <c r="Z2" s="4" t="str">
        <f>'[1]Material DB'!C2</f>
        <v>B</v>
      </c>
      <c r="AA2" s="4" t="str">
        <f>'[1]Material DB'!D2</f>
        <v>C</v>
      </c>
      <c r="AB2" s="4" t="str">
        <f>'[1]Material DB'!E2</f>
        <v>N</v>
      </c>
      <c r="AC2" s="4" t="str">
        <f>'[1]Material DB'!F2</f>
        <v>O</v>
      </c>
      <c r="AD2" s="4" t="str">
        <f>'[1]Material DB'!G2</f>
        <v>F</v>
      </c>
      <c r="AE2" s="4" t="str">
        <f>'[1]Material DB'!H2</f>
        <v>Mg</v>
      </c>
      <c r="AF2" s="4" t="str">
        <f>'[1]Material DB'!I2</f>
        <v>Al</v>
      </c>
      <c r="AG2" s="4" t="str">
        <f>'[1]Material DB'!J2</f>
        <v>Si</v>
      </c>
      <c r="AH2" s="4" t="str">
        <f>'[1]Material DB'!K2</f>
        <v>P</v>
      </c>
      <c r="AI2" s="4" t="str">
        <f>'[1]Material DB'!L2</f>
        <v>S</v>
      </c>
      <c r="AJ2" s="4" t="str">
        <f>'[1]Material DB'!M2</f>
        <v>Ti</v>
      </c>
      <c r="AK2" s="4" t="str">
        <f>'[1]Material DB'!N2</f>
        <v>V</v>
      </c>
      <c r="AL2" s="4" t="str">
        <f>'[1]Material DB'!O2</f>
        <v>Cr</v>
      </c>
      <c r="AM2" s="4" t="str">
        <f>'[1]Material DB'!P2</f>
        <v>Mn</v>
      </c>
      <c r="AN2" s="4" t="str">
        <f>'[1]Material DB'!Q2</f>
        <v>Fe</v>
      </c>
      <c r="AO2" s="4" t="str">
        <f>'[1]Material DB'!R2</f>
        <v>Co</v>
      </c>
      <c r="AP2" s="4" t="str">
        <f>'[1]Material DB'!S2</f>
        <v>Ni</v>
      </c>
      <c r="AQ2" s="4" t="str">
        <f>'[1]Material DB'!T2</f>
        <v>Cu</v>
      </c>
      <c r="AR2" s="4" t="str">
        <f>'[1]Material DB'!U2</f>
        <v>Zn</v>
      </c>
      <c r="AS2" s="4" t="str">
        <f>'[1]Material DB'!V2</f>
        <v>Mo</v>
      </c>
      <c r="AT2" s="4" t="str">
        <f>'[1]Material DB'!W2</f>
        <v>Ru</v>
      </c>
      <c r="AU2" s="4" t="str">
        <f>'[1]Material DB'!X2</f>
        <v>Pd</v>
      </c>
      <c r="AV2" s="4" t="str">
        <f>'[1]Material DB'!Y2</f>
        <v>Ag</v>
      </c>
      <c r="AW2" s="4" t="str">
        <f>'[1]Material DB'!Z2</f>
        <v>Cd</v>
      </c>
      <c r="AX2" s="4" t="str">
        <f>'[1]Material DB'!AA2</f>
        <v>In</v>
      </c>
      <c r="AY2" s="4" t="str">
        <f>'[1]Material DB'!AB2</f>
        <v>Sn</v>
      </c>
      <c r="AZ2" s="4" t="str">
        <f>'[1]Material DB'!AC2</f>
        <v>Ba</v>
      </c>
      <c r="BA2" s="4" t="str">
        <f>'[1]Material DB'!AD2</f>
        <v>W</v>
      </c>
      <c r="BB2" s="4" t="str">
        <f>'[1]Material DB'!AE2</f>
        <v>Au</v>
      </c>
      <c r="BC2" s="4" t="str">
        <f>'[1]Material DB'!AF2</f>
        <v>Pb</v>
      </c>
      <c r="BD2" s="5" t="s">
        <v>21</v>
      </c>
    </row>
    <row r="3" spans="1:56" ht="15.75" thickTop="1">
      <c r="A3" s="10"/>
      <c r="B3" s="11" t="s">
        <v>25</v>
      </c>
      <c r="C3" s="11"/>
      <c r="D3" s="11"/>
      <c r="E3" s="11"/>
      <c r="F3" s="12"/>
      <c r="G3" s="13"/>
      <c r="H3" s="14"/>
      <c r="I3" s="14"/>
      <c r="J3" s="14" t="s">
        <v>190</v>
      </c>
      <c r="K3" s="15">
        <v>1</v>
      </c>
      <c r="L3" s="44" t="s">
        <v>26</v>
      </c>
      <c r="M3" s="45"/>
      <c r="N3" s="32"/>
      <c r="O3" s="32"/>
      <c r="P3" s="32"/>
      <c r="Q3" s="402">
        <v>871.5</v>
      </c>
      <c r="R3" s="35">
        <f t="shared" ref="R3:R14" si="0">K3*Q3</f>
        <v>871.5</v>
      </c>
      <c r="S3" s="36">
        <f t="shared" ref="S3:S15" si="1">R3/Q$16</f>
        <v>0.71658219155254699</v>
      </c>
      <c r="T3" s="151" t="s">
        <v>25</v>
      </c>
      <c r="U3" s="28"/>
      <c r="V3" s="48" t="s">
        <v>255</v>
      </c>
      <c r="W3" s="48"/>
      <c r="X3" s="32"/>
      <c r="Y3" s="25" t="e">
        <f>(VLOOKUP($X3,'[1]Material DB'!$A$3:$AF$113,'[1]Material DB'!B$40,FALSE))/100*$R3</f>
        <v>#N/A</v>
      </c>
      <c r="Z3" s="25" t="e">
        <f>(VLOOKUP($X3,'[1]Material DB'!$A$3:$AF$113,'[1]Material DB'!C$40,FALSE))/100*$R3</f>
        <v>#N/A</v>
      </c>
      <c r="AA3" s="25" t="e">
        <f>(VLOOKUP($X3,'[1]Material DB'!$A$3:$AF$113,'[1]Material DB'!D$40,FALSE))/100*$R3</f>
        <v>#N/A</v>
      </c>
      <c r="AB3" s="25" t="e">
        <f>(VLOOKUP($X3,'[1]Material DB'!$A$3:$AF$113,'[1]Material DB'!E$40,FALSE))/100*$R3</f>
        <v>#N/A</v>
      </c>
      <c r="AC3" s="25" t="e">
        <f>(VLOOKUP($X3,'[1]Material DB'!$A$3:$AF$113,'[1]Material DB'!F$40,FALSE))/100*$R3</f>
        <v>#N/A</v>
      </c>
      <c r="AD3" s="25" t="e">
        <f>(VLOOKUP($X3,'[1]Material DB'!$A$3:$AF$113,'[1]Material DB'!G$40,FALSE))/100*$R3</f>
        <v>#N/A</v>
      </c>
      <c r="AE3" s="25" t="e">
        <f>(VLOOKUP($X3,'[1]Material DB'!$A$3:$AF$113,'[1]Material DB'!H$40,FALSE))/100*$R3</f>
        <v>#N/A</v>
      </c>
      <c r="AF3" s="25" t="e">
        <f>(VLOOKUP($X3,'[1]Material DB'!$A$3:$AF$113,'[1]Material DB'!I$40,FALSE))/100*$R3</f>
        <v>#N/A</v>
      </c>
      <c r="AG3" s="25" t="e">
        <f>(VLOOKUP($X3,'[1]Material DB'!$A$3:$AF$113,'[1]Material DB'!J$40,FALSE))/100*$R3</f>
        <v>#N/A</v>
      </c>
      <c r="AH3" s="25" t="e">
        <f>(VLOOKUP($X3,'[1]Material DB'!$A$3:$AF$113,'[1]Material DB'!K$40,FALSE))/100*$R3</f>
        <v>#N/A</v>
      </c>
      <c r="AI3" s="25" t="e">
        <f>(VLOOKUP($X3,'[1]Material DB'!$A$3:$AF$113,'[1]Material DB'!L$40,FALSE))/100*$R3</f>
        <v>#N/A</v>
      </c>
      <c r="AJ3" s="25" t="e">
        <f>(VLOOKUP($X3,'[1]Material DB'!$A$3:$AF$113,'[1]Material DB'!M$40,FALSE))/100*$R3</f>
        <v>#N/A</v>
      </c>
      <c r="AK3" s="25" t="e">
        <f>(VLOOKUP($X3,'[1]Material DB'!$A$3:$AF$113,'[1]Material DB'!N$40,FALSE))/100*$R3</f>
        <v>#N/A</v>
      </c>
      <c r="AL3" s="25" t="e">
        <f>(VLOOKUP($X3,'[1]Material DB'!$A$3:$AF$113,'[1]Material DB'!O$40,FALSE))/100*$R3</f>
        <v>#N/A</v>
      </c>
      <c r="AM3" s="25" t="e">
        <f>(VLOOKUP($X3,'[1]Material DB'!$A$3:$AF$113,'[1]Material DB'!P$40,FALSE))/100*$R3</f>
        <v>#N/A</v>
      </c>
      <c r="AN3" s="25" t="e">
        <f>(VLOOKUP($X3,'[1]Material DB'!$A$3:$AF$113,'[1]Material DB'!Q$40,FALSE))/100*$R3</f>
        <v>#N/A</v>
      </c>
      <c r="AO3" s="25" t="e">
        <f>(VLOOKUP($X3,'[1]Material DB'!$A$3:$AF$113,'[1]Material DB'!R$40,FALSE))/100*$R3</f>
        <v>#N/A</v>
      </c>
      <c r="AP3" s="25" t="e">
        <f>(VLOOKUP($X3,'[1]Material DB'!$A$3:$AF$113,'[1]Material DB'!S$40,FALSE))/100*$R3</f>
        <v>#N/A</v>
      </c>
      <c r="AQ3" s="25" t="e">
        <f>(VLOOKUP($X3,'[1]Material DB'!$A$3:$AF$113,'[1]Material DB'!T$40,FALSE))/100*$R3</f>
        <v>#N/A</v>
      </c>
      <c r="AR3" s="25" t="e">
        <f>(VLOOKUP($X3,'[1]Material DB'!$A$3:$AF$113,'[1]Material DB'!U$40,FALSE))/100*$R3</f>
        <v>#N/A</v>
      </c>
      <c r="AS3" s="25" t="e">
        <f>(VLOOKUP($X3,'[1]Material DB'!$A$3:$AF$113,'[1]Material DB'!V$40,FALSE))/100*$R3</f>
        <v>#N/A</v>
      </c>
      <c r="AT3" s="25" t="e">
        <f>(VLOOKUP($X3,'[1]Material DB'!$A$3:$AF$113,'[1]Material DB'!W$40,FALSE))/100*$R3</f>
        <v>#N/A</v>
      </c>
      <c r="AU3" s="25" t="e">
        <f>(VLOOKUP($X3,'[1]Material DB'!$A$3:$AF$113,'[1]Material DB'!X$40,FALSE))/100*$R3</f>
        <v>#N/A</v>
      </c>
      <c r="AV3" s="25" t="e">
        <f>(VLOOKUP($X3,'[1]Material DB'!$A$3:$AF$113,'[1]Material DB'!Y$40,FALSE))/100*$R3</f>
        <v>#N/A</v>
      </c>
      <c r="AW3" s="25" t="e">
        <f>(VLOOKUP($X3,'[1]Material DB'!$A$3:$AF$113,'[1]Material DB'!Z$40,FALSE))/100*$R3</f>
        <v>#N/A</v>
      </c>
      <c r="AX3" s="25" t="e">
        <f>(VLOOKUP($X3,'[1]Material DB'!$A$3:$AF$113,'[1]Material DB'!AA$40,FALSE))/100*$R3</f>
        <v>#N/A</v>
      </c>
      <c r="AY3" s="25" t="e">
        <f>(VLOOKUP($X3,'[1]Material DB'!$A$3:$AF$113,'[1]Material DB'!AB$40,FALSE))/100*$R3</f>
        <v>#N/A</v>
      </c>
      <c r="AZ3" s="25" t="e">
        <f>(VLOOKUP($X3,'[1]Material DB'!$A$3:$AF$113,'[1]Material DB'!AC$40,FALSE))/100*$R3</f>
        <v>#N/A</v>
      </c>
      <c r="BA3" s="25" t="e">
        <f>(VLOOKUP($X3,'[1]Material DB'!$A$3:$AF$113,'[1]Material DB'!AD$40,FALSE))/100*$R3</f>
        <v>#N/A</v>
      </c>
      <c r="BB3" s="25" t="e">
        <f>(VLOOKUP($X3,'[1]Material DB'!$A$3:$AF$113,'[1]Material DB'!AE$40,FALSE))/100*$R3</f>
        <v>#N/A</v>
      </c>
      <c r="BC3" s="25" t="e">
        <f>(VLOOKUP($X3,'[1]Material DB'!$A$3:$AF$113,'[1]Material DB'!AF$40,FALSE))/100*$R3</f>
        <v>#N/A</v>
      </c>
      <c r="BD3" s="26" t="e">
        <f t="shared" ref="BD3:BD15" si="2">SUM(Y3:BC3)</f>
        <v>#N/A</v>
      </c>
    </row>
    <row r="4" spans="1:56">
      <c r="A4" s="27"/>
      <c r="B4" s="28" t="s">
        <v>25</v>
      </c>
      <c r="C4" s="28"/>
      <c r="D4" s="28"/>
      <c r="E4" s="28"/>
      <c r="F4" s="29"/>
      <c r="G4" s="30"/>
      <c r="H4" s="31"/>
      <c r="I4" s="31"/>
      <c r="J4" s="31" t="s">
        <v>199</v>
      </c>
      <c r="K4" s="15">
        <v>8</v>
      </c>
      <c r="L4" s="44" t="s">
        <v>26</v>
      </c>
      <c r="M4" s="45"/>
      <c r="N4" s="32"/>
      <c r="O4" s="32"/>
      <c r="P4" s="32"/>
      <c r="Q4" s="46">
        <v>1.84</v>
      </c>
      <c r="R4" s="35">
        <f t="shared" si="0"/>
        <v>14.72</v>
      </c>
      <c r="S4" s="36">
        <f t="shared" si="1"/>
        <v>1.2103373332935733E-2</v>
      </c>
      <c r="T4" s="151" t="s">
        <v>25</v>
      </c>
      <c r="U4" s="28">
        <v>1.84</v>
      </c>
      <c r="V4" s="48" t="s">
        <v>255</v>
      </c>
      <c r="W4" s="48" t="s">
        <v>195</v>
      </c>
      <c r="X4" s="48" t="s">
        <v>183</v>
      </c>
      <c r="Y4" s="25">
        <f>(VLOOKUP($X4,'[1]Material DB'!$A$3:$AF$113,'[1]Material DB'!B$40,FALSE))/100*$R4</f>
        <v>0.36005120000000007</v>
      </c>
      <c r="Z4" s="25">
        <f>(VLOOKUP($X4,'[1]Material DB'!$A$3:$AF$113,'[1]Material DB'!C$40,FALSE))/100*$R4</f>
        <v>0</v>
      </c>
      <c r="AA4" s="25">
        <f>(VLOOKUP($X4,'[1]Material DB'!$A$3:$AF$113,'[1]Material DB'!D$40,FALSE))/100*$R4</f>
        <v>12.966995199999999</v>
      </c>
      <c r="AB4" s="25">
        <f>(VLOOKUP($X4,'[1]Material DB'!$A$3:$AF$113,'[1]Material DB'!E$40,FALSE))/100*$R4</f>
        <v>0</v>
      </c>
      <c r="AC4" s="25">
        <f>(VLOOKUP($X4,'[1]Material DB'!$A$3:$AF$113,'[1]Material DB'!F$40,FALSE))/100*$R4</f>
        <v>1.4410879999999999</v>
      </c>
      <c r="AD4" s="25">
        <f>(VLOOKUP($X4,'[1]Material DB'!$A$3:$AF$113,'[1]Material DB'!G$40,FALSE))/100*$R4</f>
        <v>0</v>
      </c>
      <c r="AE4" s="25">
        <f>(VLOOKUP($X4,'[1]Material DB'!$A$3:$AF$113,'[1]Material DB'!H$40,FALSE))/100*$R4</f>
        <v>0</v>
      </c>
      <c r="AF4" s="25">
        <f>(VLOOKUP($X4,'[1]Material DB'!$A$3:$AF$113,'[1]Material DB'!I$40,FALSE))/100*$R4</f>
        <v>0</v>
      </c>
      <c r="AG4" s="25">
        <f>(VLOOKUP($X4,'[1]Material DB'!$A$3:$AF$113,'[1]Material DB'!J$40,FALSE))/100*$R4</f>
        <v>0</v>
      </c>
      <c r="AH4" s="25">
        <f>(VLOOKUP($X4,'[1]Material DB'!$A$3:$AF$113,'[1]Material DB'!K$40,FALSE))/100*$R4</f>
        <v>0</v>
      </c>
      <c r="AI4" s="25">
        <f>(VLOOKUP($X4,'[1]Material DB'!$A$3:$AF$113,'[1]Material DB'!L$40,FALSE))/100*$R4</f>
        <v>0</v>
      </c>
      <c r="AJ4" s="25">
        <f>(VLOOKUP($X4,'[1]Material DB'!$A$3:$AF$113,'[1]Material DB'!M$40,FALSE))/100*$R4</f>
        <v>0</v>
      </c>
      <c r="AK4" s="25">
        <f>(VLOOKUP($X4,'[1]Material DB'!$A$3:$AF$113,'[1]Material DB'!N$40,FALSE))/100*$R4</f>
        <v>0</v>
      </c>
      <c r="AL4" s="25">
        <f>(VLOOKUP($X4,'[1]Material DB'!$A$3:$AF$113,'[1]Material DB'!O$40,FALSE))/100*$R4</f>
        <v>0</v>
      </c>
      <c r="AM4" s="25">
        <f>(VLOOKUP($X4,'[1]Material DB'!$A$3:$AF$113,'[1]Material DB'!P$40,FALSE))/100*$R4</f>
        <v>0</v>
      </c>
      <c r="AN4" s="25">
        <f>(VLOOKUP($X4,'[1]Material DB'!$A$3:$AF$113,'[1]Material DB'!Q$40,FALSE))/100*$R4</f>
        <v>0</v>
      </c>
      <c r="AO4" s="25">
        <f>(VLOOKUP($X4,'[1]Material DB'!$A$3:$AF$113,'[1]Material DB'!R$40,FALSE))/100*$R4</f>
        <v>0</v>
      </c>
      <c r="AP4" s="25">
        <f>(VLOOKUP($X4,'[1]Material DB'!$A$3:$AF$113,'[1]Material DB'!S$40,FALSE))/100*$R4</f>
        <v>0</v>
      </c>
      <c r="AQ4" s="25">
        <f>(VLOOKUP($X4,'[1]Material DB'!$A$3:$AF$113,'[1]Material DB'!T$40,FALSE))/100*$R4</f>
        <v>0</v>
      </c>
      <c r="AR4" s="25">
        <f>(VLOOKUP($X4,'[1]Material DB'!$A$3:$AF$113,'[1]Material DB'!U$40,FALSE))/100*$R4</f>
        <v>0</v>
      </c>
      <c r="AS4" s="25">
        <f>(VLOOKUP($X4,'[1]Material DB'!$A$3:$AF$113,'[1]Material DB'!V$40,FALSE))/100*$R4</f>
        <v>0</v>
      </c>
      <c r="AT4" s="25">
        <f>(VLOOKUP($X4,'[1]Material DB'!$A$3:$AF$113,'[1]Material DB'!W$40,FALSE))/100*$R4</f>
        <v>0</v>
      </c>
      <c r="AU4" s="25">
        <f>(VLOOKUP($X4,'[1]Material DB'!$A$3:$AF$113,'[1]Material DB'!X$40,FALSE))/100*$R4</f>
        <v>0</v>
      </c>
      <c r="AV4" s="25">
        <f>(VLOOKUP($X4,'[1]Material DB'!$A$3:$AF$113,'[1]Material DB'!Y$40,FALSE))/100*$R4</f>
        <v>0</v>
      </c>
      <c r="AW4" s="25">
        <f>(VLOOKUP($X4,'[1]Material DB'!$A$3:$AF$113,'[1]Material DB'!Z$40,FALSE))/100*$R4</f>
        <v>0</v>
      </c>
      <c r="AX4" s="25">
        <f>(VLOOKUP($X4,'[1]Material DB'!$A$3:$AF$113,'[1]Material DB'!AA$40,FALSE))/100*$R4</f>
        <v>0</v>
      </c>
      <c r="AY4" s="25">
        <f>(VLOOKUP($X4,'[1]Material DB'!$A$3:$AF$113,'[1]Material DB'!AB$40,FALSE))/100*$R4</f>
        <v>0</v>
      </c>
      <c r="AZ4" s="25">
        <f>(VLOOKUP($X4,'[1]Material DB'!$A$3:$AF$113,'[1]Material DB'!AC$40,FALSE))/100*$R4</f>
        <v>0</v>
      </c>
      <c r="BA4" s="25">
        <f>(VLOOKUP($X4,'[1]Material DB'!$A$3:$AF$113,'[1]Material DB'!AD$40,FALSE))/100*$R4</f>
        <v>0</v>
      </c>
      <c r="BB4" s="25">
        <f>(VLOOKUP($X4,'[1]Material DB'!$A$3:$AF$113,'[1]Material DB'!AE$40,FALSE))/100*$R4</f>
        <v>0</v>
      </c>
      <c r="BC4" s="25">
        <f>(VLOOKUP($X4,'[1]Material DB'!$A$3:$AF$113,'[1]Material DB'!AF$40,FALSE))/100*$R4</f>
        <v>0</v>
      </c>
      <c r="BD4" s="40">
        <f t="shared" si="2"/>
        <v>14.768134400000001</v>
      </c>
    </row>
    <row r="5" spans="1:56">
      <c r="A5" s="27"/>
      <c r="B5" s="28" t="s">
        <v>25</v>
      </c>
      <c r="C5" s="28"/>
      <c r="D5" s="28"/>
      <c r="E5" s="28"/>
      <c r="F5" s="29"/>
      <c r="G5" s="30"/>
      <c r="H5" s="31"/>
      <c r="I5" s="31"/>
      <c r="J5" s="31" t="s">
        <v>252</v>
      </c>
      <c r="K5" s="15">
        <v>8</v>
      </c>
      <c r="L5" s="44" t="s">
        <v>26</v>
      </c>
      <c r="M5" s="45"/>
      <c r="N5" s="32"/>
      <c r="O5" s="32"/>
      <c r="P5" s="32"/>
      <c r="Q5" s="50">
        <v>1.6564000000000001</v>
      </c>
      <c r="R5" s="35">
        <f t="shared" si="0"/>
        <v>13.251200000000001</v>
      </c>
      <c r="S5" s="36">
        <f t="shared" si="1"/>
        <v>1.0895667167758015E-2</v>
      </c>
      <c r="T5" s="151" t="s">
        <v>25</v>
      </c>
      <c r="U5" s="28">
        <v>1.6564000000000001</v>
      </c>
      <c r="V5" s="48" t="s">
        <v>255</v>
      </c>
      <c r="W5" s="28" t="s">
        <v>195</v>
      </c>
      <c r="X5" s="51" t="s">
        <v>183</v>
      </c>
      <c r="Y5" s="25">
        <f>(VLOOKUP($X5,'[1]Material DB'!$A$3:$AF$113,'[1]Material DB'!B$40,FALSE))/100*$R5</f>
        <v>0.32412435200000006</v>
      </c>
      <c r="Z5" s="25">
        <f>(VLOOKUP($X5,'[1]Material DB'!$A$3:$AF$113,'[1]Material DB'!C$40,FALSE))/100*$R5</f>
        <v>0</v>
      </c>
      <c r="AA5" s="25">
        <f>(VLOOKUP($X5,'[1]Material DB'!$A$3:$AF$113,'[1]Material DB'!D$40,FALSE))/100*$R5</f>
        <v>11.673114592000001</v>
      </c>
      <c r="AB5" s="25">
        <f>(VLOOKUP($X5,'[1]Material DB'!$A$3:$AF$113,'[1]Material DB'!E$40,FALSE))/100*$R5</f>
        <v>0</v>
      </c>
      <c r="AC5" s="25">
        <f>(VLOOKUP($X5,'[1]Material DB'!$A$3:$AF$113,'[1]Material DB'!F$40,FALSE))/100*$R5</f>
        <v>1.2972924799999999</v>
      </c>
      <c r="AD5" s="25">
        <f>(VLOOKUP($X5,'[1]Material DB'!$A$3:$AF$113,'[1]Material DB'!G$40,FALSE))/100*$R5</f>
        <v>0</v>
      </c>
      <c r="AE5" s="25">
        <f>(VLOOKUP($X5,'[1]Material DB'!$A$3:$AF$113,'[1]Material DB'!H$40,FALSE))/100*$R5</f>
        <v>0</v>
      </c>
      <c r="AF5" s="25">
        <f>(VLOOKUP($X5,'[1]Material DB'!$A$3:$AF$113,'[1]Material DB'!I$40,FALSE))/100*$R5</f>
        <v>0</v>
      </c>
      <c r="AG5" s="25">
        <f>(VLOOKUP($X5,'[1]Material DB'!$A$3:$AF$113,'[1]Material DB'!J$40,FALSE))/100*$R5</f>
        <v>0</v>
      </c>
      <c r="AH5" s="25">
        <f>(VLOOKUP($X5,'[1]Material DB'!$A$3:$AF$113,'[1]Material DB'!K$40,FALSE))/100*$R5</f>
        <v>0</v>
      </c>
      <c r="AI5" s="25">
        <f>(VLOOKUP($X5,'[1]Material DB'!$A$3:$AF$113,'[1]Material DB'!L$40,FALSE))/100*$R5</f>
        <v>0</v>
      </c>
      <c r="AJ5" s="25">
        <f>(VLOOKUP($X5,'[1]Material DB'!$A$3:$AF$113,'[1]Material DB'!M$40,FALSE))/100*$R5</f>
        <v>0</v>
      </c>
      <c r="AK5" s="25">
        <f>(VLOOKUP($X5,'[1]Material DB'!$A$3:$AF$113,'[1]Material DB'!N$40,FALSE))/100*$R5</f>
        <v>0</v>
      </c>
      <c r="AL5" s="25">
        <f>(VLOOKUP($X5,'[1]Material DB'!$A$3:$AF$113,'[1]Material DB'!O$40,FALSE))/100*$R5</f>
        <v>0</v>
      </c>
      <c r="AM5" s="25">
        <f>(VLOOKUP($X5,'[1]Material DB'!$A$3:$AF$113,'[1]Material DB'!P$40,FALSE))/100*$R5</f>
        <v>0</v>
      </c>
      <c r="AN5" s="25">
        <f>(VLOOKUP($X5,'[1]Material DB'!$A$3:$AF$113,'[1]Material DB'!Q$40,FALSE))/100*$R5</f>
        <v>0</v>
      </c>
      <c r="AO5" s="25">
        <f>(VLOOKUP($X5,'[1]Material DB'!$A$3:$AF$113,'[1]Material DB'!R$40,FALSE))/100*$R5</f>
        <v>0</v>
      </c>
      <c r="AP5" s="25">
        <f>(VLOOKUP($X5,'[1]Material DB'!$A$3:$AF$113,'[1]Material DB'!S$40,FALSE))/100*$R5</f>
        <v>0</v>
      </c>
      <c r="AQ5" s="25">
        <f>(VLOOKUP($X5,'[1]Material DB'!$A$3:$AF$113,'[1]Material DB'!T$40,FALSE))/100*$R5</f>
        <v>0</v>
      </c>
      <c r="AR5" s="25">
        <f>(VLOOKUP($X5,'[1]Material DB'!$A$3:$AF$113,'[1]Material DB'!U$40,FALSE))/100*$R5</f>
        <v>0</v>
      </c>
      <c r="AS5" s="25">
        <f>(VLOOKUP($X5,'[1]Material DB'!$A$3:$AF$113,'[1]Material DB'!V$40,FALSE))/100*$R5</f>
        <v>0</v>
      </c>
      <c r="AT5" s="25">
        <f>(VLOOKUP($X5,'[1]Material DB'!$A$3:$AF$113,'[1]Material DB'!W$40,FALSE))/100*$R5</f>
        <v>0</v>
      </c>
      <c r="AU5" s="25">
        <f>(VLOOKUP($X5,'[1]Material DB'!$A$3:$AF$113,'[1]Material DB'!X$40,FALSE))/100*$R5</f>
        <v>0</v>
      </c>
      <c r="AV5" s="25">
        <f>(VLOOKUP($X5,'[1]Material DB'!$A$3:$AF$113,'[1]Material DB'!Y$40,FALSE))/100*$R5</f>
        <v>0</v>
      </c>
      <c r="AW5" s="25">
        <f>(VLOOKUP($X5,'[1]Material DB'!$A$3:$AF$113,'[1]Material DB'!Z$40,FALSE))/100*$R5</f>
        <v>0</v>
      </c>
      <c r="AX5" s="25">
        <f>(VLOOKUP($X5,'[1]Material DB'!$A$3:$AF$113,'[1]Material DB'!AA$40,FALSE))/100*$R5</f>
        <v>0</v>
      </c>
      <c r="AY5" s="25">
        <f>(VLOOKUP($X5,'[1]Material DB'!$A$3:$AF$113,'[1]Material DB'!AB$40,FALSE))/100*$R5</f>
        <v>0</v>
      </c>
      <c r="AZ5" s="25">
        <f>(VLOOKUP($X5,'[1]Material DB'!$A$3:$AF$113,'[1]Material DB'!AC$40,FALSE))/100*$R5</f>
        <v>0</v>
      </c>
      <c r="BA5" s="25">
        <f>(VLOOKUP($X5,'[1]Material DB'!$A$3:$AF$113,'[1]Material DB'!AD$40,FALSE))/100*$R5</f>
        <v>0</v>
      </c>
      <c r="BB5" s="25">
        <f>(VLOOKUP($X5,'[1]Material DB'!$A$3:$AF$113,'[1]Material DB'!AE$40,FALSE))/100*$R5</f>
        <v>0</v>
      </c>
      <c r="BC5" s="25">
        <f>(VLOOKUP($X5,'[1]Material DB'!$A$3:$AF$113,'[1]Material DB'!AF$40,FALSE))/100*$R5</f>
        <v>0</v>
      </c>
      <c r="BD5" s="40">
        <f t="shared" si="2"/>
        <v>13.294531424000001</v>
      </c>
    </row>
    <row r="6" spans="1:56">
      <c r="A6" s="27"/>
      <c r="B6" s="28" t="s">
        <v>25</v>
      </c>
      <c r="C6" s="28"/>
      <c r="D6" s="28"/>
      <c r="E6" s="28"/>
      <c r="F6" s="29"/>
      <c r="G6" s="30"/>
      <c r="H6" s="31"/>
      <c r="I6" s="31"/>
      <c r="J6" s="31" t="s">
        <v>176</v>
      </c>
      <c r="K6" s="15">
        <v>1</v>
      </c>
      <c r="L6" s="44" t="s">
        <v>160</v>
      </c>
      <c r="M6" s="45"/>
      <c r="N6" s="32"/>
      <c r="O6" s="32"/>
      <c r="P6" s="32"/>
      <c r="Q6" s="46">
        <v>8</v>
      </c>
      <c r="R6" s="35">
        <f t="shared" si="0"/>
        <v>8</v>
      </c>
      <c r="S6" s="36">
        <f t="shared" si="1"/>
        <v>6.5779202896389857E-3</v>
      </c>
      <c r="T6" s="151" t="s">
        <v>25</v>
      </c>
      <c r="U6" s="28"/>
      <c r="V6" s="48"/>
      <c r="W6" s="28"/>
      <c r="X6" s="28"/>
      <c r="Y6" s="25" t="e">
        <f>(VLOOKUP($X6,'[1]Material DB'!$A$3:$AF$113,'[1]Material DB'!B$40,FALSE))/100*$R6</f>
        <v>#N/A</v>
      </c>
      <c r="Z6" s="25" t="e">
        <f>(VLOOKUP($X6,'[1]Material DB'!$A$3:$AF$113,'[1]Material DB'!C$40,FALSE))/100*$R6</f>
        <v>#N/A</v>
      </c>
      <c r="AA6" s="25" t="e">
        <f>(VLOOKUP($X6,'[1]Material DB'!$A$3:$AF$113,'[1]Material DB'!D$40,FALSE))/100*$R6</f>
        <v>#N/A</v>
      </c>
      <c r="AB6" s="25" t="e">
        <f>(VLOOKUP($X6,'[1]Material DB'!$A$3:$AF$113,'[1]Material DB'!E$40,FALSE))/100*$R6</f>
        <v>#N/A</v>
      </c>
      <c r="AC6" s="25" t="e">
        <f>(VLOOKUP($X6,'[1]Material DB'!$A$3:$AF$113,'[1]Material DB'!F$40,FALSE))/100*$R6</f>
        <v>#N/A</v>
      </c>
      <c r="AD6" s="25" t="e">
        <f>(VLOOKUP($X6,'[1]Material DB'!$A$3:$AF$113,'[1]Material DB'!G$40,FALSE))/100*$R6</f>
        <v>#N/A</v>
      </c>
      <c r="AE6" s="25" t="e">
        <f>(VLOOKUP($X6,'[1]Material DB'!$A$3:$AF$113,'[1]Material DB'!H$40,FALSE))/100*$R6</f>
        <v>#N/A</v>
      </c>
      <c r="AF6" s="25" t="e">
        <f>(VLOOKUP($X6,'[1]Material DB'!$A$3:$AF$113,'[1]Material DB'!I$40,FALSE))/100*$R6</f>
        <v>#N/A</v>
      </c>
      <c r="AG6" s="25" t="e">
        <f>(VLOOKUP($X6,'[1]Material DB'!$A$3:$AF$113,'[1]Material DB'!J$40,FALSE))/100*$R6</f>
        <v>#N/A</v>
      </c>
      <c r="AH6" s="25" t="e">
        <f>(VLOOKUP($X6,'[1]Material DB'!$A$3:$AF$113,'[1]Material DB'!K$40,FALSE))/100*$R6</f>
        <v>#N/A</v>
      </c>
      <c r="AI6" s="25" t="e">
        <f>(VLOOKUP($X6,'[1]Material DB'!$A$3:$AF$113,'[1]Material DB'!L$40,FALSE))/100*$R6</f>
        <v>#N/A</v>
      </c>
      <c r="AJ6" s="25" t="e">
        <f>(VLOOKUP($X6,'[1]Material DB'!$A$3:$AF$113,'[1]Material DB'!M$40,FALSE))/100*$R6</f>
        <v>#N/A</v>
      </c>
      <c r="AK6" s="25" t="e">
        <f>(VLOOKUP($X6,'[1]Material DB'!$A$3:$AF$113,'[1]Material DB'!N$40,FALSE))/100*$R6</f>
        <v>#N/A</v>
      </c>
      <c r="AL6" s="25" t="e">
        <f>(VLOOKUP($X6,'[1]Material DB'!$A$3:$AF$113,'[1]Material DB'!O$40,FALSE))/100*$R6</f>
        <v>#N/A</v>
      </c>
      <c r="AM6" s="25" t="e">
        <f>(VLOOKUP($X6,'[1]Material DB'!$A$3:$AF$113,'[1]Material DB'!P$40,FALSE))/100*$R6</f>
        <v>#N/A</v>
      </c>
      <c r="AN6" s="25" t="e">
        <f>(VLOOKUP($X6,'[1]Material DB'!$A$3:$AF$113,'[1]Material DB'!Q$40,FALSE))/100*$R6</f>
        <v>#N/A</v>
      </c>
      <c r="AO6" s="25" t="e">
        <f>(VLOOKUP($X6,'[1]Material DB'!$A$3:$AF$113,'[1]Material DB'!R$40,FALSE))/100*$R6</f>
        <v>#N/A</v>
      </c>
      <c r="AP6" s="25" t="e">
        <f>(VLOOKUP($X6,'[1]Material DB'!$A$3:$AF$113,'[1]Material DB'!S$40,FALSE))/100*$R6</f>
        <v>#N/A</v>
      </c>
      <c r="AQ6" s="25" t="e">
        <f>(VLOOKUP($X6,'[1]Material DB'!$A$3:$AF$113,'[1]Material DB'!T$40,FALSE))/100*$R6</f>
        <v>#N/A</v>
      </c>
      <c r="AR6" s="25" t="e">
        <f>(VLOOKUP($X6,'[1]Material DB'!$A$3:$AF$113,'[1]Material DB'!U$40,FALSE))/100*$R6</f>
        <v>#N/A</v>
      </c>
      <c r="AS6" s="25" t="e">
        <f>(VLOOKUP($X6,'[1]Material DB'!$A$3:$AF$113,'[1]Material DB'!V$40,FALSE))/100*$R6</f>
        <v>#N/A</v>
      </c>
      <c r="AT6" s="25" t="e">
        <f>(VLOOKUP($X6,'[1]Material DB'!$A$3:$AF$113,'[1]Material DB'!W$40,FALSE))/100*$R6</f>
        <v>#N/A</v>
      </c>
      <c r="AU6" s="25" t="e">
        <f>(VLOOKUP($X6,'[1]Material DB'!$A$3:$AF$113,'[1]Material DB'!X$40,FALSE))/100*$R6</f>
        <v>#N/A</v>
      </c>
      <c r="AV6" s="25" t="e">
        <f>(VLOOKUP($X6,'[1]Material DB'!$A$3:$AF$113,'[1]Material DB'!Y$40,FALSE))/100*$R6</f>
        <v>#N/A</v>
      </c>
      <c r="AW6" s="25" t="e">
        <f>(VLOOKUP($X6,'[1]Material DB'!$A$3:$AF$113,'[1]Material DB'!Z$40,FALSE))/100*$R6</f>
        <v>#N/A</v>
      </c>
      <c r="AX6" s="25" t="e">
        <f>(VLOOKUP($X6,'[1]Material DB'!$A$3:$AF$113,'[1]Material DB'!AA$40,FALSE))/100*$R6</f>
        <v>#N/A</v>
      </c>
      <c r="AY6" s="25" t="e">
        <f>(VLOOKUP($X6,'[1]Material DB'!$A$3:$AF$113,'[1]Material DB'!AB$40,FALSE))/100*$R6</f>
        <v>#N/A</v>
      </c>
      <c r="AZ6" s="25" t="e">
        <f>(VLOOKUP($X6,'[1]Material DB'!$A$3:$AF$113,'[1]Material DB'!AC$40,FALSE))/100*$R6</f>
        <v>#N/A</v>
      </c>
      <c r="BA6" s="25" t="e">
        <f>(VLOOKUP($X6,'[1]Material DB'!$A$3:$AF$113,'[1]Material DB'!AD$40,FALSE))/100*$R6</f>
        <v>#N/A</v>
      </c>
      <c r="BB6" s="25" t="e">
        <f>(VLOOKUP($X6,'[1]Material DB'!$A$3:$AF$113,'[1]Material DB'!AE$40,FALSE))/100*$R6</f>
        <v>#N/A</v>
      </c>
      <c r="BC6" s="25" t="e">
        <f>(VLOOKUP($X6,'[1]Material DB'!$A$3:$AF$113,'[1]Material DB'!AF$40,FALSE))/100*$R6</f>
        <v>#N/A</v>
      </c>
      <c r="BD6" s="40" t="e">
        <f t="shared" si="2"/>
        <v>#N/A</v>
      </c>
    </row>
    <row r="7" spans="1:56">
      <c r="A7" s="10"/>
      <c r="B7" s="11" t="s">
        <v>25</v>
      </c>
      <c r="C7" s="11"/>
      <c r="D7" s="11"/>
      <c r="E7" s="11"/>
      <c r="F7" s="12"/>
      <c r="G7" s="13"/>
      <c r="H7" s="14"/>
      <c r="I7" s="14"/>
      <c r="J7" s="14" t="s">
        <v>191</v>
      </c>
      <c r="K7" s="15">
        <v>1</v>
      </c>
      <c r="L7" s="44" t="s">
        <v>160</v>
      </c>
      <c r="M7" s="45"/>
      <c r="N7" s="32"/>
      <c r="O7" s="32"/>
      <c r="P7" s="32"/>
      <c r="Q7" s="46">
        <v>2</v>
      </c>
      <c r="R7" s="35">
        <f t="shared" si="0"/>
        <v>2</v>
      </c>
      <c r="S7" s="36">
        <f t="shared" si="1"/>
        <v>1.6444800724097464E-3</v>
      </c>
      <c r="T7" s="151" t="s">
        <v>25</v>
      </c>
      <c r="U7" s="28"/>
      <c r="V7" s="48"/>
      <c r="W7" s="48"/>
      <c r="X7" s="32"/>
      <c r="Y7" s="25" t="e">
        <f>(VLOOKUP($X7,'[1]Material DB'!$A$3:$AF$113,'[1]Material DB'!B$40,FALSE))/100*$R7</f>
        <v>#N/A</v>
      </c>
      <c r="Z7" s="25" t="e">
        <f>(VLOOKUP($X7,'[1]Material DB'!$A$3:$AF$113,'[1]Material DB'!C$40,FALSE))/100*$R7</f>
        <v>#N/A</v>
      </c>
      <c r="AA7" s="25" t="e">
        <f>(VLOOKUP($X7,'[1]Material DB'!$A$3:$AF$113,'[1]Material DB'!D$40,FALSE))/100*$R7</f>
        <v>#N/A</v>
      </c>
      <c r="AB7" s="25" t="e">
        <f>(VLOOKUP($X7,'[1]Material DB'!$A$3:$AF$113,'[1]Material DB'!E$40,FALSE))/100*$R7</f>
        <v>#N/A</v>
      </c>
      <c r="AC7" s="25" t="e">
        <f>(VLOOKUP($X7,'[1]Material DB'!$A$3:$AF$113,'[1]Material DB'!F$40,FALSE))/100*$R7</f>
        <v>#N/A</v>
      </c>
      <c r="AD7" s="25" t="e">
        <f>(VLOOKUP($X7,'[1]Material DB'!$A$3:$AF$113,'[1]Material DB'!G$40,FALSE))/100*$R7</f>
        <v>#N/A</v>
      </c>
      <c r="AE7" s="25" t="e">
        <f>(VLOOKUP($X7,'[1]Material DB'!$A$3:$AF$113,'[1]Material DB'!H$40,FALSE))/100*$R7</f>
        <v>#N/A</v>
      </c>
      <c r="AF7" s="25" t="e">
        <f>(VLOOKUP($X7,'[1]Material DB'!$A$3:$AF$113,'[1]Material DB'!I$40,FALSE))/100*$R7</f>
        <v>#N/A</v>
      </c>
      <c r="AG7" s="25" t="e">
        <f>(VLOOKUP($X7,'[1]Material DB'!$A$3:$AF$113,'[1]Material DB'!J$40,FALSE))/100*$R7</f>
        <v>#N/A</v>
      </c>
      <c r="AH7" s="25" t="e">
        <f>(VLOOKUP($X7,'[1]Material DB'!$A$3:$AF$113,'[1]Material DB'!K$40,FALSE))/100*$R7</f>
        <v>#N/A</v>
      </c>
      <c r="AI7" s="25" t="e">
        <f>(VLOOKUP($X7,'[1]Material DB'!$A$3:$AF$113,'[1]Material DB'!L$40,FALSE))/100*$R7</f>
        <v>#N/A</v>
      </c>
      <c r="AJ7" s="25" t="e">
        <f>(VLOOKUP($X7,'[1]Material DB'!$A$3:$AF$113,'[1]Material DB'!M$40,FALSE))/100*$R7</f>
        <v>#N/A</v>
      </c>
      <c r="AK7" s="25" t="e">
        <f>(VLOOKUP($X7,'[1]Material DB'!$A$3:$AF$113,'[1]Material DB'!N$40,FALSE))/100*$R7</f>
        <v>#N/A</v>
      </c>
      <c r="AL7" s="25" t="e">
        <f>(VLOOKUP($X7,'[1]Material DB'!$A$3:$AF$113,'[1]Material DB'!O$40,FALSE))/100*$R7</f>
        <v>#N/A</v>
      </c>
      <c r="AM7" s="25" t="e">
        <f>(VLOOKUP($X7,'[1]Material DB'!$A$3:$AF$113,'[1]Material DB'!P$40,FALSE))/100*$R7</f>
        <v>#N/A</v>
      </c>
      <c r="AN7" s="25" t="e">
        <f>(VLOOKUP($X7,'[1]Material DB'!$A$3:$AF$113,'[1]Material DB'!Q$40,FALSE))/100*$R7</f>
        <v>#N/A</v>
      </c>
      <c r="AO7" s="25" t="e">
        <f>(VLOOKUP($X7,'[1]Material DB'!$A$3:$AF$113,'[1]Material DB'!R$40,FALSE))/100*$R7</f>
        <v>#N/A</v>
      </c>
      <c r="AP7" s="25" t="e">
        <f>(VLOOKUP($X7,'[1]Material DB'!$A$3:$AF$113,'[1]Material DB'!S$40,FALSE))/100*$R7</f>
        <v>#N/A</v>
      </c>
      <c r="AQ7" s="25" t="e">
        <f>(VLOOKUP($X7,'[1]Material DB'!$A$3:$AF$113,'[1]Material DB'!T$40,FALSE))/100*$R7</f>
        <v>#N/A</v>
      </c>
      <c r="AR7" s="25" t="e">
        <f>(VLOOKUP($X7,'[1]Material DB'!$A$3:$AF$113,'[1]Material DB'!U$40,FALSE))/100*$R7</f>
        <v>#N/A</v>
      </c>
      <c r="AS7" s="25" t="e">
        <f>(VLOOKUP($X7,'[1]Material DB'!$A$3:$AF$113,'[1]Material DB'!V$40,FALSE))/100*$R7</f>
        <v>#N/A</v>
      </c>
      <c r="AT7" s="25" t="e">
        <f>(VLOOKUP($X7,'[1]Material DB'!$A$3:$AF$113,'[1]Material DB'!W$40,FALSE))/100*$R7</f>
        <v>#N/A</v>
      </c>
      <c r="AU7" s="25" t="e">
        <f>(VLOOKUP($X7,'[1]Material DB'!$A$3:$AF$113,'[1]Material DB'!X$40,FALSE))/100*$R7</f>
        <v>#N/A</v>
      </c>
      <c r="AV7" s="25" t="e">
        <f>(VLOOKUP($X7,'[1]Material DB'!$A$3:$AF$113,'[1]Material DB'!Y$40,FALSE))/100*$R7</f>
        <v>#N/A</v>
      </c>
      <c r="AW7" s="25" t="e">
        <f>(VLOOKUP($X7,'[1]Material DB'!$A$3:$AF$113,'[1]Material DB'!Z$40,FALSE))/100*$R7</f>
        <v>#N/A</v>
      </c>
      <c r="AX7" s="25" t="e">
        <f>(VLOOKUP($X7,'[1]Material DB'!$A$3:$AF$113,'[1]Material DB'!AA$40,FALSE))/100*$R7</f>
        <v>#N/A</v>
      </c>
      <c r="AY7" s="25" t="e">
        <f>(VLOOKUP($X7,'[1]Material DB'!$A$3:$AF$113,'[1]Material DB'!AB$40,FALSE))/100*$R7</f>
        <v>#N/A</v>
      </c>
      <c r="AZ7" s="25" t="e">
        <f>(VLOOKUP($X7,'[1]Material DB'!$A$3:$AF$113,'[1]Material DB'!AC$40,FALSE))/100*$R7</f>
        <v>#N/A</v>
      </c>
      <c r="BA7" s="25" t="e">
        <f>(VLOOKUP($X7,'[1]Material DB'!$A$3:$AF$113,'[1]Material DB'!AD$40,FALSE))/100*$R7</f>
        <v>#N/A</v>
      </c>
      <c r="BB7" s="25" t="e">
        <f>(VLOOKUP($X7,'[1]Material DB'!$A$3:$AF$113,'[1]Material DB'!AE$40,FALSE))/100*$R7</f>
        <v>#N/A</v>
      </c>
      <c r="BC7" s="25" t="e">
        <f>(VLOOKUP($X7,'[1]Material DB'!$A$3:$AF$113,'[1]Material DB'!AF$40,FALSE))/100*$R7</f>
        <v>#N/A</v>
      </c>
      <c r="BD7" s="26" t="e">
        <f t="shared" si="2"/>
        <v>#N/A</v>
      </c>
    </row>
    <row r="8" spans="1:56">
      <c r="A8" s="27"/>
      <c r="B8" s="28" t="s">
        <v>25</v>
      </c>
      <c r="C8" s="28"/>
      <c r="D8" s="28"/>
      <c r="E8" s="28"/>
      <c r="F8" s="29"/>
      <c r="G8" s="30"/>
      <c r="H8" s="31"/>
      <c r="I8" s="31"/>
      <c r="J8" s="31" t="s">
        <v>192</v>
      </c>
      <c r="K8" s="15">
        <v>1</v>
      </c>
      <c r="L8" s="44" t="s">
        <v>26</v>
      </c>
      <c r="M8" s="45"/>
      <c r="N8" s="32"/>
      <c r="O8" s="32"/>
      <c r="P8" s="32"/>
      <c r="Q8" s="402">
        <v>188.3</v>
      </c>
      <c r="R8" s="35">
        <f t="shared" si="0"/>
        <v>188.3</v>
      </c>
      <c r="S8" s="36">
        <f t="shared" si="1"/>
        <v>0.15482779881737763</v>
      </c>
      <c r="T8" s="151" t="s">
        <v>25</v>
      </c>
      <c r="U8" s="28"/>
      <c r="V8" s="48" t="s">
        <v>255</v>
      </c>
      <c r="W8" s="48"/>
      <c r="X8" s="49"/>
      <c r="Y8" s="25" t="e">
        <f>(VLOOKUP($X8,'[1]Material DB'!$A$3:$AF$113,'[1]Material DB'!B$40,FALSE))/100*$R8</f>
        <v>#N/A</v>
      </c>
      <c r="Z8" s="25" t="e">
        <f>(VLOOKUP($X8,'[1]Material DB'!$A$3:$AF$113,'[1]Material DB'!C$40,FALSE))/100*$R8</f>
        <v>#N/A</v>
      </c>
      <c r="AA8" s="25" t="e">
        <f>(VLOOKUP($X8,'[1]Material DB'!$A$3:$AF$113,'[1]Material DB'!D$40,FALSE))/100*$R8</f>
        <v>#N/A</v>
      </c>
      <c r="AB8" s="25" t="e">
        <f>(VLOOKUP($X8,'[1]Material DB'!$A$3:$AF$113,'[1]Material DB'!E$40,FALSE))/100*$R8</f>
        <v>#N/A</v>
      </c>
      <c r="AC8" s="25" t="e">
        <f>(VLOOKUP($X8,'[1]Material DB'!$A$3:$AF$113,'[1]Material DB'!F$40,FALSE))/100*$R8</f>
        <v>#N/A</v>
      </c>
      <c r="AD8" s="25" t="e">
        <f>(VLOOKUP($X8,'[1]Material DB'!$A$3:$AF$113,'[1]Material DB'!G$40,FALSE))/100*$R8</f>
        <v>#N/A</v>
      </c>
      <c r="AE8" s="25" t="e">
        <f>(VLOOKUP($X8,'[1]Material DB'!$A$3:$AF$113,'[1]Material DB'!H$40,FALSE))/100*$R8</f>
        <v>#N/A</v>
      </c>
      <c r="AF8" s="25" t="e">
        <f>(VLOOKUP($X8,'[1]Material DB'!$A$3:$AF$113,'[1]Material DB'!I$40,FALSE))/100*$R8</f>
        <v>#N/A</v>
      </c>
      <c r="AG8" s="25" t="e">
        <f>(VLOOKUP($X8,'[1]Material DB'!$A$3:$AF$113,'[1]Material DB'!J$40,FALSE))/100*$R8</f>
        <v>#N/A</v>
      </c>
      <c r="AH8" s="25" t="e">
        <f>(VLOOKUP($X8,'[1]Material DB'!$A$3:$AF$113,'[1]Material DB'!K$40,FALSE))/100*$R8</f>
        <v>#N/A</v>
      </c>
      <c r="AI8" s="25" t="e">
        <f>(VLOOKUP($X8,'[1]Material DB'!$A$3:$AF$113,'[1]Material DB'!L$40,FALSE))/100*$R8</f>
        <v>#N/A</v>
      </c>
      <c r="AJ8" s="25" t="e">
        <f>(VLOOKUP($X8,'[1]Material DB'!$A$3:$AF$113,'[1]Material DB'!M$40,FALSE))/100*$R8</f>
        <v>#N/A</v>
      </c>
      <c r="AK8" s="25" t="e">
        <f>(VLOOKUP($X8,'[1]Material DB'!$A$3:$AF$113,'[1]Material DB'!N$40,FALSE))/100*$R8</f>
        <v>#N/A</v>
      </c>
      <c r="AL8" s="25" t="e">
        <f>(VLOOKUP($X8,'[1]Material DB'!$A$3:$AF$113,'[1]Material DB'!O$40,FALSE))/100*$R8</f>
        <v>#N/A</v>
      </c>
      <c r="AM8" s="25" t="e">
        <f>(VLOOKUP($X8,'[1]Material DB'!$A$3:$AF$113,'[1]Material DB'!P$40,FALSE))/100*$R8</f>
        <v>#N/A</v>
      </c>
      <c r="AN8" s="25" t="e">
        <f>(VLOOKUP($X8,'[1]Material DB'!$A$3:$AF$113,'[1]Material DB'!Q$40,FALSE))/100*$R8</f>
        <v>#N/A</v>
      </c>
      <c r="AO8" s="25" t="e">
        <f>(VLOOKUP($X8,'[1]Material DB'!$A$3:$AF$113,'[1]Material DB'!R$40,FALSE))/100*$R8</f>
        <v>#N/A</v>
      </c>
      <c r="AP8" s="25" t="e">
        <f>(VLOOKUP($X8,'[1]Material DB'!$A$3:$AF$113,'[1]Material DB'!S$40,FALSE))/100*$R8</f>
        <v>#N/A</v>
      </c>
      <c r="AQ8" s="25" t="e">
        <f>(VLOOKUP($X8,'[1]Material DB'!$A$3:$AF$113,'[1]Material DB'!T$40,FALSE))/100*$R8</f>
        <v>#N/A</v>
      </c>
      <c r="AR8" s="25" t="e">
        <f>(VLOOKUP($X8,'[1]Material DB'!$A$3:$AF$113,'[1]Material DB'!U$40,FALSE))/100*$R8</f>
        <v>#N/A</v>
      </c>
      <c r="AS8" s="25" t="e">
        <f>(VLOOKUP($X8,'[1]Material DB'!$A$3:$AF$113,'[1]Material DB'!V$40,FALSE))/100*$R8</f>
        <v>#N/A</v>
      </c>
      <c r="AT8" s="25" t="e">
        <f>(VLOOKUP($X8,'[1]Material DB'!$A$3:$AF$113,'[1]Material DB'!W$40,FALSE))/100*$R8</f>
        <v>#N/A</v>
      </c>
      <c r="AU8" s="25" t="e">
        <f>(VLOOKUP($X8,'[1]Material DB'!$A$3:$AF$113,'[1]Material DB'!X$40,FALSE))/100*$R8</f>
        <v>#N/A</v>
      </c>
      <c r="AV8" s="25" t="e">
        <f>(VLOOKUP($X8,'[1]Material DB'!$A$3:$AF$113,'[1]Material DB'!Y$40,FALSE))/100*$R8</f>
        <v>#N/A</v>
      </c>
      <c r="AW8" s="25" t="e">
        <f>(VLOOKUP($X8,'[1]Material DB'!$A$3:$AF$113,'[1]Material DB'!Z$40,FALSE))/100*$R8</f>
        <v>#N/A</v>
      </c>
      <c r="AX8" s="25" t="e">
        <f>(VLOOKUP($X8,'[1]Material DB'!$A$3:$AF$113,'[1]Material DB'!AA$40,FALSE))/100*$R8</f>
        <v>#N/A</v>
      </c>
      <c r="AY8" s="25" t="e">
        <f>(VLOOKUP($X8,'[1]Material DB'!$A$3:$AF$113,'[1]Material DB'!AB$40,FALSE))/100*$R8</f>
        <v>#N/A</v>
      </c>
      <c r="AZ8" s="25" t="e">
        <f>(VLOOKUP($X8,'[1]Material DB'!$A$3:$AF$113,'[1]Material DB'!AC$40,FALSE))/100*$R8</f>
        <v>#N/A</v>
      </c>
      <c r="BA8" s="25" t="e">
        <f>(VLOOKUP($X8,'[1]Material DB'!$A$3:$AF$113,'[1]Material DB'!AD$40,FALSE))/100*$R8</f>
        <v>#N/A</v>
      </c>
      <c r="BB8" s="25" t="e">
        <f>(VLOOKUP($X8,'[1]Material DB'!$A$3:$AF$113,'[1]Material DB'!AE$40,FALSE))/100*$R8</f>
        <v>#N/A</v>
      </c>
      <c r="BC8" s="25" t="e">
        <f>(VLOOKUP($X8,'[1]Material DB'!$A$3:$AF$113,'[1]Material DB'!AF$40,FALSE))/100*$R8</f>
        <v>#N/A</v>
      </c>
      <c r="BD8" s="40" t="e">
        <f t="shared" si="2"/>
        <v>#N/A</v>
      </c>
    </row>
    <row r="9" spans="1:56">
      <c r="A9" s="27"/>
      <c r="B9" s="28" t="s">
        <v>25</v>
      </c>
      <c r="C9" s="28"/>
      <c r="D9" s="28"/>
      <c r="E9" s="28"/>
      <c r="F9" s="29"/>
      <c r="G9" s="30"/>
      <c r="H9" s="31"/>
      <c r="I9" s="31"/>
      <c r="J9" s="31" t="s">
        <v>200</v>
      </c>
      <c r="K9" s="15">
        <v>16</v>
      </c>
      <c r="L9" s="44" t="s">
        <v>26</v>
      </c>
      <c r="M9" s="45"/>
      <c r="N9" s="32"/>
      <c r="O9" s="32"/>
      <c r="P9" s="32"/>
      <c r="Q9" s="50"/>
      <c r="R9" s="35">
        <f t="shared" si="0"/>
        <v>0</v>
      </c>
      <c r="S9" s="36">
        <f t="shared" si="1"/>
        <v>0</v>
      </c>
      <c r="T9" s="151" t="s">
        <v>25</v>
      </c>
      <c r="U9" s="28"/>
      <c r="V9" s="48" t="s">
        <v>255</v>
      </c>
      <c r="W9" s="28" t="s">
        <v>195</v>
      </c>
      <c r="X9" s="51"/>
      <c r="Y9" s="25" t="e">
        <f>(VLOOKUP($X9,'[1]Material DB'!$A$3:$AF$113,'[1]Material DB'!B$40,FALSE))/100*$R9</f>
        <v>#N/A</v>
      </c>
      <c r="Z9" s="25" t="e">
        <f>(VLOOKUP($X9,'[1]Material DB'!$A$3:$AF$113,'[1]Material DB'!C$40,FALSE))/100*$R9</f>
        <v>#N/A</v>
      </c>
      <c r="AA9" s="25" t="e">
        <f>(VLOOKUP($X9,'[1]Material DB'!$A$3:$AF$113,'[1]Material DB'!D$40,FALSE))/100*$R9</f>
        <v>#N/A</v>
      </c>
      <c r="AB9" s="25" t="e">
        <f>(VLOOKUP($X9,'[1]Material DB'!$A$3:$AF$113,'[1]Material DB'!E$40,FALSE))/100*$R9</f>
        <v>#N/A</v>
      </c>
      <c r="AC9" s="25" t="e">
        <f>(VLOOKUP($X9,'[1]Material DB'!$A$3:$AF$113,'[1]Material DB'!F$40,FALSE))/100*$R9</f>
        <v>#N/A</v>
      </c>
      <c r="AD9" s="25" t="e">
        <f>(VLOOKUP($X9,'[1]Material DB'!$A$3:$AF$113,'[1]Material DB'!G$40,FALSE))/100*$R9</f>
        <v>#N/A</v>
      </c>
      <c r="AE9" s="25" t="e">
        <f>(VLOOKUP($X9,'[1]Material DB'!$A$3:$AF$113,'[1]Material DB'!H$40,FALSE))/100*$R9</f>
        <v>#N/A</v>
      </c>
      <c r="AF9" s="25" t="e">
        <f>(VLOOKUP($X9,'[1]Material DB'!$A$3:$AF$113,'[1]Material DB'!I$40,FALSE))/100*$R9</f>
        <v>#N/A</v>
      </c>
      <c r="AG9" s="25" t="e">
        <f>(VLOOKUP($X9,'[1]Material DB'!$A$3:$AF$113,'[1]Material DB'!J$40,FALSE))/100*$R9</f>
        <v>#N/A</v>
      </c>
      <c r="AH9" s="25" t="e">
        <f>(VLOOKUP($X9,'[1]Material DB'!$A$3:$AF$113,'[1]Material DB'!K$40,FALSE))/100*$R9</f>
        <v>#N/A</v>
      </c>
      <c r="AI9" s="25" t="e">
        <f>(VLOOKUP($X9,'[1]Material DB'!$A$3:$AF$113,'[1]Material DB'!L$40,FALSE))/100*$R9</f>
        <v>#N/A</v>
      </c>
      <c r="AJ9" s="25" t="e">
        <f>(VLOOKUP($X9,'[1]Material DB'!$A$3:$AF$113,'[1]Material DB'!M$40,FALSE))/100*$R9</f>
        <v>#N/A</v>
      </c>
      <c r="AK9" s="25" t="e">
        <f>(VLOOKUP($X9,'[1]Material DB'!$A$3:$AF$113,'[1]Material DB'!N$40,FALSE))/100*$R9</f>
        <v>#N/A</v>
      </c>
      <c r="AL9" s="25" t="e">
        <f>(VLOOKUP($X9,'[1]Material DB'!$A$3:$AF$113,'[1]Material DB'!O$40,FALSE))/100*$R9</f>
        <v>#N/A</v>
      </c>
      <c r="AM9" s="25" t="e">
        <f>(VLOOKUP($X9,'[1]Material DB'!$A$3:$AF$113,'[1]Material DB'!P$40,FALSE))/100*$R9</f>
        <v>#N/A</v>
      </c>
      <c r="AN9" s="25" t="e">
        <f>(VLOOKUP($X9,'[1]Material DB'!$A$3:$AF$113,'[1]Material DB'!Q$40,FALSE))/100*$R9</f>
        <v>#N/A</v>
      </c>
      <c r="AO9" s="25" t="e">
        <f>(VLOOKUP($X9,'[1]Material DB'!$A$3:$AF$113,'[1]Material DB'!R$40,FALSE))/100*$R9</f>
        <v>#N/A</v>
      </c>
      <c r="AP9" s="25" t="e">
        <f>(VLOOKUP($X9,'[1]Material DB'!$A$3:$AF$113,'[1]Material DB'!S$40,FALSE))/100*$R9</f>
        <v>#N/A</v>
      </c>
      <c r="AQ9" s="25" t="e">
        <f>(VLOOKUP($X9,'[1]Material DB'!$A$3:$AF$113,'[1]Material DB'!T$40,FALSE))/100*$R9</f>
        <v>#N/A</v>
      </c>
      <c r="AR9" s="25" t="e">
        <f>(VLOOKUP($X9,'[1]Material DB'!$A$3:$AF$113,'[1]Material DB'!U$40,FALSE))/100*$R9</f>
        <v>#N/A</v>
      </c>
      <c r="AS9" s="25" t="e">
        <f>(VLOOKUP($X9,'[1]Material DB'!$A$3:$AF$113,'[1]Material DB'!V$40,FALSE))/100*$R9</f>
        <v>#N/A</v>
      </c>
      <c r="AT9" s="25" t="e">
        <f>(VLOOKUP($X9,'[1]Material DB'!$A$3:$AF$113,'[1]Material DB'!W$40,FALSE))/100*$R9</f>
        <v>#N/A</v>
      </c>
      <c r="AU9" s="25" t="e">
        <f>(VLOOKUP($X9,'[1]Material DB'!$A$3:$AF$113,'[1]Material DB'!X$40,FALSE))/100*$R9</f>
        <v>#N/A</v>
      </c>
      <c r="AV9" s="25" t="e">
        <f>(VLOOKUP($X9,'[1]Material DB'!$A$3:$AF$113,'[1]Material DB'!Y$40,FALSE))/100*$R9</f>
        <v>#N/A</v>
      </c>
      <c r="AW9" s="25" t="e">
        <f>(VLOOKUP($X9,'[1]Material DB'!$A$3:$AF$113,'[1]Material DB'!Z$40,FALSE))/100*$R9</f>
        <v>#N/A</v>
      </c>
      <c r="AX9" s="25" t="e">
        <f>(VLOOKUP($X9,'[1]Material DB'!$A$3:$AF$113,'[1]Material DB'!AA$40,FALSE))/100*$R9</f>
        <v>#N/A</v>
      </c>
      <c r="AY9" s="25" t="e">
        <f>(VLOOKUP($X9,'[1]Material DB'!$A$3:$AF$113,'[1]Material DB'!AB$40,FALSE))/100*$R9</f>
        <v>#N/A</v>
      </c>
      <c r="AZ9" s="25" t="e">
        <f>(VLOOKUP($X9,'[1]Material DB'!$A$3:$AF$113,'[1]Material DB'!AC$40,FALSE))/100*$R9</f>
        <v>#N/A</v>
      </c>
      <c r="BA9" s="25" t="e">
        <f>(VLOOKUP($X9,'[1]Material DB'!$A$3:$AF$113,'[1]Material DB'!AD$40,FALSE))/100*$R9</f>
        <v>#N/A</v>
      </c>
      <c r="BB9" s="25" t="e">
        <f>(VLOOKUP($X9,'[1]Material DB'!$A$3:$AF$113,'[1]Material DB'!AE$40,FALSE))/100*$R9</f>
        <v>#N/A</v>
      </c>
      <c r="BC9" s="25" t="e">
        <f>(VLOOKUP($X9,'[1]Material DB'!$A$3:$AF$113,'[1]Material DB'!AF$40,FALSE))/100*$R9</f>
        <v>#N/A</v>
      </c>
      <c r="BD9" s="40" t="e">
        <f t="shared" si="2"/>
        <v>#N/A</v>
      </c>
    </row>
    <row r="10" spans="1:56">
      <c r="A10" s="27"/>
      <c r="B10" s="28" t="s">
        <v>25</v>
      </c>
      <c r="C10" s="28"/>
      <c r="D10" s="28"/>
      <c r="E10" s="28"/>
      <c r="F10" s="29"/>
      <c r="G10" s="230"/>
      <c r="H10" s="31"/>
      <c r="I10" s="31"/>
      <c r="J10" s="31" t="s">
        <v>193</v>
      </c>
      <c r="K10" s="15">
        <v>2</v>
      </c>
      <c r="L10" s="44" t="s">
        <v>26</v>
      </c>
      <c r="M10" s="45"/>
      <c r="N10" s="32"/>
      <c r="O10" s="32"/>
      <c r="P10" s="32"/>
      <c r="Q10" s="46">
        <f>R10/K10</f>
        <v>37.804499999999997</v>
      </c>
      <c r="R10" s="403">
        <v>75.608999999999995</v>
      </c>
      <c r="S10" s="36">
        <f t="shared" si="1"/>
        <v>6.2168746897414251E-2</v>
      </c>
      <c r="T10" s="151" t="s">
        <v>25</v>
      </c>
      <c r="U10" s="47" t="s">
        <v>204</v>
      </c>
      <c r="V10" s="48" t="s">
        <v>255</v>
      </c>
      <c r="W10" s="28"/>
      <c r="X10" s="28"/>
      <c r="Y10" s="25" t="e">
        <f>(VLOOKUP($X10,'[1]Material DB'!$A$3:$AF$113,'[1]Material DB'!B$40,FALSE))/100*$R10</f>
        <v>#N/A</v>
      </c>
      <c r="Z10" s="25" t="e">
        <f>(VLOOKUP($X10,'[1]Material DB'!$A$3:$AF$113,'[1]Material DB'!C$40,FALSE))/100*$R10</f>
        <v>#N/A</v>
      </c>
      <c r="AA10" s="25" t="e">
        <f>(VLOOKUP($X10,'[1]Material DB'!$A$3:$AF$113,'[1]Material DB'!D$40,FALSE))/100*$R10</f>
        <v>#N/A</v>
      </c>
      <c r="AB10" s="25" t="e">
        <f>(VLOOKUP($X10,'[1]Material DB'!$A$3:$AF$113,'[1]Material DB'!E$40,FALSE))/100*$R10</f>
        <v>#N/A</v>
      </c>
      <c r="AC10" s="25" t="e">
        <f>(VLOOKUP($X10,'[1]Material DB'!$A$3:$AF$113,'[1]Material DB'!F$40,FALSE))/100*$R10</f>
        <v>#N/A</v>
      </c>
      <c r="AD10" s="25" t="e">
        <f>(VLOOKUP($X10,'[1]Material DB'!$A$3:$AF$113,'[1]Material DB'!G$40,FALSE))/100*$R10</f>
        <v>#N/A</v>
      </c>
      <c r="AE10" s="25" t="e">
        <f>(VLOOKUP($X10,'[1]Material DB'!$A$3:$AF$113,'[1]Material DB'!H$40,FALSE))/100*$R10</f>
        <v>#N/A</v>
      </c>
      <c r="AF10" s="25" t="e">
        <f>(VLOOKUP($X10,'[1]Material DB'!$A$3:$AF$113,'[1]Material DB'!I$40,FALSE))/100*$R10</f>
        <v>#N/A</v>
      </c>
      <c r="AG10" s="25" t="e">
        <f>(VLOOKUP($X10,'[1]Material DB'!$A$3:$AF$113,'[1]Material DB'!J$40,FALSE))/100*$R10</f>
        <v>#N/A</v>
      </c>
      <c r="AH10" s="25" t="e">
        <f>(VLOOKUP($X10,'[1]Material DB'!$A$3:$AF$113,'[1]Material DB'!K$40,FALSE))/100*$R10</f>
        <v>#N/A</v>
      </c>
      <c r="AI10" s="25" t="e">
        <f>(VLOOKUP($X10,'[1]Material DB'!$A$3:$AF$113,'[1]Material DB'!L$40,FALSE))/100*$R10</f>
        <v>#N/A</v>
      </c>
      <c r="AJ10" s="25" t="e">
        <f>(VLOOKUP($X10,'[1]Material DB'!$A$3:$AF$113,'[1]Material DB'!M$40,FALSE))/100*$R10</f>
        <v>#N/A</v>
      </c>
      <c r="AK10" s="25" t="e">
        <f>(VLOOKUP($X10,'[1]Material DB'!$A$3:$AF$113,'[1]Material DB'!N$40,FALSE))/100*$R10</f>
        <v>#N/A</v>
      </c>
      <c r="AL10" s="25" t="e">
        <f>(VLOOKUP($X10,'[1]Material DB'!$A$3:$AF$113,'[1]Material DB'!O$40,FALSE))/100*$R10</f>
        <v>#N/A</v>
      </c>
      <c r="AM10" s="25" t="e">
        <f>(VLOOKUP($X10,'[1]Material DB'!$A$3:$AF$113,'[1]Material DB'!P$40,FALSE))/100*$R10</f>
        <v>#N/A</v>
      </c>
      <c r="AN10" s="25" t="e">
        <f>(VLOOKUP($X10,'[1]Material DB'!$A$3:$AF$113,'[1]Material DB'!Q$40,FALSE))/100*$R10</f>
        <v>#N/A</v>
      </c>
      <c r="AO10" s="25" t="e">
        <f>(VLOOKUP($X10,'[1]Material DB'!$A$3:$AF$113,'[1]Material DB'!R$40,FALSE))/100*$R10</f>
        <v>#N/A</v>
      </c>
      <c r="AP10" s="25" t="e">
        <f>(VLOOKUP($X10,'[1]Material DB'!$A$3:$AF$113,'[1]Material DB'!S$40,FALSE))/100*$R10</f>
        <v>#N/A</v>
      </c>
      <c r="AQ10" s="25" t="e">
        <f>(VLOOKUP($X10,'[1]Material DB'!$A$3:$AF$113,'[1]Material DB'!T$40,FALSE))/100*$R10</f>
        <v>#N/A</v>
      </c>
      <c r="AR10" s="25" t="e">
        <f>(VLOOKUP($X10,'[1]Material DB'!$A$3:$AF$113,'[1]Material DB'!U$40,FALSE))/100*$R10</f>
        <v>#N/A</v>
      </c>
      <c r="AS10" s="25" t="e">
        <f>(VLOOKUP($X10,'[1]Material DB'!$A$3:$AF$113,'[1]Material DB'!V$40,FALSE))/100*$R10</f>
        <v>#N/A</v>
      </c>
      <c r="AT10" s="25" t="e">
        <f>(VLOOKUP($X10,'[1]Material DB'!$A$3:$AF$113,'[1]Material DB'!W$40,FALSE))/100*$R10</f>
        <v>#N/A</v>
      </c>
      <c r="AU10" s="25" t="e">
        <f>(VLOOKUP($X10,'[1]Material DB'!$A$3:$AF$113,'[1]Material DB'!X$40,FALSE))/100*$R10</f>
        <v>#N/A</v>
      </c>
      <c r="AV10" s="25" t="e">
        <f>(VLOOKUP($X10,'[1]Material DB'!$A$3:$AF$113,'[1]Material DB'!Y$40,FALSE))/100*$R10</f>
        <v>#N/A</v>
      </c>
      <c r="AW10" s="25" t="e">
        <f>(VLOOKUP($X10,'[1]Material DB'!$A$3:$AF$113,'[1]Material DB'!Z$40,FALSE))/100*$R10</f>
        <v>#N/A</v>
      </c>
      <c r="AX10" s="25" t="e">
        <f>(VLOOKUP($X10,'[1]Material DB'!$A$3:$AF$113,'[1]Material DB'!AA$40,FALSE))/100*$R10</f>
        <v>#N/A</v>
      </c>
      <c r="AY10" s="25" t="e">
        <f>(VLOOKUP($X10,'[1]Material DB'!$A$3:$AF$113,'[1]Material DB'!AB$40,FALSE))/100*$R10</f>
        <v>#N/A</v>
      </c>
      <c r="AZ10" s="25" t="e">
        <f>(VLOOKUP($X10,'[1]Material DB'!$A$3:$AF$113,'[1]Material DB'!AC$40,FALSE))/100*$R10</f>
        <v>#N/A</v>
      </c>
      <c r="BA10" s="25" t="e">
        <f>(VLOOKUP($X10,'[1]Material DB'!$A$3:$AF$113,'[1]Material DB'!AD$40,FALSE))/100*$R10</f>
        <v>#N/A</v>
      </c>
      <c r="BB10" s="25" t="e">
        <f>(VLOOKUP($X10,'[1]Material DB'!$A$3:$AF$113,'[1]Material DB'!AE$40,FALSE))/100*$R10</f>
        <v>#N/A</v>
      </c>
      <c r="BC10" s="25" t="e">
        <f>(VLOOKUP($X10,'[1]Material DB'!$A$3:$AF$113,'[1]Material DB'!AF$40,FALSE))/100*$R10</f>
        <v>#N/A</v>
      </c>
      <c r="BD10" s="40" t="e">
        <f t="shared" si="2"/>
        <v>#N/A</v>
      </c>
    </row>
    <row r="11" spans="1:56">
      <c r="A11" s="10"/>
      <c r="B11" s="11" t="s">
        <v>25</v>
      </c>
      <c r="C11" s="11"/>
      <c r="D11" s="11"/>
      <c r="E11" s="11"/>
      <c r="F11" s="12"/>
      <c r="G11" s="230"/>
      <c r="H11" s="14"/>
      <c r="I11" s="14"/>
      <c r="J11" s="14" t="s">
        <v>194</v>
      </c>
      <c r="K11" s="15">
        <v>2</v>
      </c>
      <c r="L11" s="44" t="s">
        <v>26</v>
      </c>
      <c r="M11" s="45"/>
      <c r="N11" s="32"/>
      <c r="O11" s="32"/>
      <c r="P11" s="32"/>
      <c r="Q11" s="402">
        <f>R11/K11</f>
        <v>10.6915</v>
      </c>
      <c r="R11" s="35">
        <v>21.382999999999999</v>
      </c>
      <c r="S11" s="36">
        <f t="shared" si="1"/>
        <v>1.7581958694168801E-2</v>
      </c>
      <c r="T11" s="151" t="s">
        <v>25</v>
      </c>
      <c r="U11" s="47" t="s">
        <v>205</v>
      </c>
      <c r="V11" s="48" t="s">
        <v>255</v>
      </c>
      <c r="W11" s="48"/>
      <c r="X11" s="32"/>
      <c r="Y11" s="25" t="e">
        <f>(VLOOKUP($X11,'[1]Material DB'!$A$3:$AF$113,'[1]Material DB'!B$40,FALSE))/100*$R11</f>
        <v>#N/A</v>
      </c>
      <c r="Z11" s="25" t="e">
        <f>(VLOOKUP($X11,'[1]Material DB'!$A$3:$AF$113,'[1]Material DB'!C$40,FALSE))/100*$R11</f>
        <v>#N/A</v>
      </c>
      <c r="AA11" s="25" t="e">
        <f>(VLOOKUP($X11,'[1]Material DB'!$A$3:$AF$113,'[1]Material DB'!D$40,FALSE))/100*$R11</f>
        <v>#N/A</v>
      </c>
      <c r="AB11" s="25" t="e">
        <f>(VLOOKUP($X11,'[1]Material DB'!$A$3:$AF$113,'[1]Material DB'!E$40,FALSE))/100*$R11</f>
        <v>#N/A</v>
      </c>
      <c r="AC11" s="25" t="e">
        <f>(VLOOKUP($X11,'[1]Material DB'!$A$3:$AF$113,'[1]Material DB'!F$40,FALSE))/100*$R11</f>
        <v>#N/A</v>
      </c>
      <c r="AD11" s="25" t="e">
        <f>(VLOOKUP($X11,'[1]Material DB'!$A$3:$AF$113,'[1]Material DB'!G$40,FALSE))/100*$R11</f>
        <v>#N/A</v>
      </c>
      <c r="AE11" s="25" t="e">
        <f>(VLOOKUP($X11,'[1]Material DB'!$A$3:$AF$113,'[1]Material DB'!H$40,FALSE))/100*$R11</f>
        <v>#N/A</v>
      </c>
      <c r="AF11" s="25" t="e">
        <f>(VLOOKUP($X11,'[1]Material DB'!$A$3:$AF$113,'[1]Material DB'!I$40,FALSE))/100*$R11</f>
        <v>#N/A</v>
      </c>
      <c r="AG11" s="25" t="e">
        <f>(VLOOKUP($X11,'[1]Material DB'!$A$3:$AF$113,'[1]Material DB'!J$40,FALSE))/100*$R11</f>
        <v>#N/A</v>
      </c>
      <c r="AH11" s="25" t="e">
        <f>(VLOOKUP($X11,'[1]Material DB'!$A$3:$AF$113,'[1]Material DB'!K$40,FALSE))/100*$R11</f>
        <v>#N/A</v>
      </c>
      <c r="AI11" s="25" t="e">
        <f>(VLOOKUP($X11,'[1]Material DB'!$A$3:$AF$113,'[1]Material DB'!L$40,FALSE))/100*$R11</f>
        <v>#N/A</v>
      </c>
      <c r="AJ11" s="25" t="e">
        <f>(VLOOKUP($X11,'[1]Material DB'!$A$3:$AF$113,'[1]Material DB'!M$40,FALSE))/100*$R11</f>
        <v>#N/A</v>
      </c>
      <c r="AK11" s="25" t="e">
        <f>(VLOOKUP($X11,'[1]Material DB'!$A$3:$AF$113,'[1]Material DB'!N$40,FALSE))/100*$R11</f>
        <v>#N/A</v>
      </c>
      <c r="AL11" s="25" t="e">
        <f>(VLOOKUP($X11,'[1]Material DB'!$A$3:$AF$113,'[1]Material DB'!O$40,FALSE))/100*$R11</f>
        <v>#N/A</v>
      </c>
      <c r="AM11" s="25" t="e">
        <f>(VLOOKUP($X11,'[1]Material DB'!$A$3:$AF$113,'[1]Material DB'!P$40,FALSE))/100*$R11</f>
        <v>#N/A</v>
      </c>
      <c r="AN11" s="25" t="e">
        <f>(VLOOKUP($X11,'[1]Material DB'!$A$3:$AF$113,'[1]Material DB'!Q$40,FALSE))/100*$R11</f>
        <v>#N/A</v>
      </c>
      <c r="AO11" s="25" t="e">
        <f>(VLOOKUP($X11,'[1]Material DB'!$A$3:$AF$113,'[1]Material DB'!R$40,FALSE))/100*$R11</f>
        <v>#N/A</v>
      </c>
      <c r="AP11" s="25" t="e">
        <f>(VLOOKUP($X11,'[1]Material DB'!$A$3:$AF$113,'[1]Material DB'!S$40,FALSE))/100*$R11</f>
        <v>#N/A</v>
      </c>
      <c r="AQ11" s="25" t="e">
        <f>(VLOOKUP($X11,'[1]Material DB'!$A$3:$AF$113,'[1]Material DB'!T$40,FALSE))/100*$R11</f>
        <v>#N/A</v>
      </c>
      <c r="AR11" s="25" t="e">
        <f>(VLOOKUP($X11,'[1]Material DB'!$A$3:$AF$113,'[1]Material DB'!U$40,FALSE))/100*$R11</f>
        <v>#N/A</v>
      </c>
      <c r="AS11" s="25" t="e">
        <f>(VLOOKUP($X11,'[1]Material DB'!$A$3:$AF$113,'[1]Material DB'!V$40,FALSE))/100*$R11</f>
        <v>#N/A</v>
      </c>
      <c r="AT11" s="25" t="e">
        <f>(VLOOKUP($X11,'[1]Material DB'!$A$3:$AF$113,'[1]Material DB'!W$40,FALSE))/100*$R11</f>
        <v>#N/A</v>
      </c>
      <c r="AU11" s="25" t="e">
        <f>(VLOOKUP($X11,'[1]Material DB'!$A$3:$AF$113,'[1]Material DB'!X$40,FALSE))/100*$R11</f>
        <v>#N/A</v>
      </c>
      <c r="AV11" s="25" t="e">
        <f>(VLOOKUP($X11,'[1]Material DB'!$A$3:$AF$113,'[1]Material DB'!Y$40,FALSE))/100*$R11</f>
        <v>#N/A</v>
      </c>
      <c r="AW11" s="25" t="e">
        <f>(VLOOKUP($X11,'[1]Material DB'!$A$3:$AF$113,'[1]Material DB'!Z$40,FALSE))/100*$R11</f>
        <v>#N/A</v>
      </c>
      <c r="AX11" s="25" t="e">
        <f>(VLOOKUP($X11,'[1]Material DB'!$A$3:$AF$113,'[1]Material DB'!AA$40,FALSE))/100*$R11</f>
        <v>#N/A</v>
      </c>
      <c r="AY11" s="25" t="e">
        <f>(VLOOKUP($X11,'[1]Material DB'!$A$3:$AF$113,'[1]Material DB'!AB$40,FALSE))/100*$R11</f>
        <v>#N/A</v>
      </c>
      <c r="AZ11" s="25" t="e">
        <f>(VLOOKUP($X11,'[1]Material DB'!$A$3:$AF$113,'[1]Material DB'!AC$40,FALSE))/100*$R11</f>
        <v>#N/A</v>
      </c>
      <c r="BA11" s="25" t="e">
        <f>(VLOOKUP($X11,'[1]Material DB'!$A$3:$AF$113,'[1]Material DB'!AD$40,FALSE))/100*$R11</f>
        <v>#N/A</v>
      </c>
      <c r="BB11" s="25" t="e">
        <f>(VLOOKUP($X11,'[1]Material DB'!$A$3:$AF$113,'[1]Material DB'!AE$40,FALSE))/100*$R11</f>
        <v>#N/A</v>
      </c>
      <c r="BC11" s="25" t="e">
        <f>(VLOOKUP($X11,'[1]Material DB'!$A$3:$AF$113,'[1]Material DB'!AF$40,FALSE))/100*$R11</f>
        <v>#N/A</v>
      </c>
      <c r="BD11" s="26" t="e">
        <f t="shared" si="2"/>
        <v>#N/A</v>
      </c>
    </row>
    <row r="12" spans="1:56">
      <c r="A12" s="27"/>
      <c r="B12" s="28" t="s">
        <v>25</v>
      </c>
      <c r="C12" s="28"/>
      <c r="D12" s="28"/>
      <c r="E12" s="28"/>
      <c r="F12" s="29"/>
      <c r="G12" s="30"/>
      <c r="H12" s="31"/>
      <c r="I12" s="31"/>
      <c r="J12" s="31" t="s">
        <v>201</v>
      </c>
      <c r="K12" s="15">
        <v>4</v>
      </c>
      <c r="L12" s="44" t="s">
        <v>26</v>
      </c>
      <c r="M12" s="45"/>
      <c r="N12" s="32"/>
      <c r="O12" s="32"/>
      <c r="P12" s="32"/>
      <c r="Q12" s="46">
        <f>R12/K12</f>
        <v>1</v>
      </c>
      <c r="R12" s="35">
        <v>4</v>
      </c>
      <c r="S12" s="36">
        <f t="shared" si="1"/>
        <v>3.2889601448194928E-3</v>
      </c>
      <c r="T12" s="151" t="s">
        <v>25</v>
      </c>
      <c r="U12" s="28"/>
      <c r="V12" s="48"/>
      <c r="W12" s="48" t="s">
        <v>196</v>
      </c>
      <c r="X12" s="48" t="s">
        <v>156</v>
      </c>
      <c r="Y12" s="25">
        <f>(VLOOKUP($X12,'[1]Material DB'!$A$3:$AF$113,'[1]Material DB'!B$40,FALSE))/100*$R12</f>
        <v>0</v>
      </c>
      <c r="Z12" s="25">
        <f>(VLOOKUP($X12,'[1]Material DB'!$A$3:$AF$113,'[1]Material DB'!C$40,FALSE))/100*$R12</f>
        <v>0</v>
      </c>
      <c r="AA12" s="25">
        <f>(VLOOKUP($X12,'[1]Material DB'!$A$3:$AF$113,'[1]Material DB'!D$40,FALSE))/100*$R12</f>
        <v>0</v>
      </c>
      <c r="AB12" s="25">
        <f>(VLOOKUP($X12,'[1]Material DB'!$A$3:$AF$113,'[1]Material DB'!E$40,FALSE))/100*$R12</f>
        <v>0</v>
      </c>
      <c r="AC12" s="25">
        <f>(VLOOKUP($X12,'[1]Material DB'!$A$3:$AF$113,'[1]Material DB'!F$40,FALSE))/100*$R12</f>
        <v>0</v>
      </c>
      <c r="AD12" s="25">
        <f>(VLOOKUP($X12,'[1]Material DB'!$A$3:$AF$113,'[1]Material DB'!G$40,FALSE))/100*$R12</f>
        <v>0.04</v>
      </c>
      <c r="AE12" s="25">
        <f>(VLOOKUP($X12,'[1]Material DB'!$A$3:$AF$113,'[1]Material DB'!H$40,FALSE))/100*$R12</f>
        <v>0</v>
      </c>
      <c r="AF12" s="25">
        <f>(VLOOKUP($X12,'[1]Material DB'!$A$3:$AF$113,'[1]Material DB'!I$40,FALSE))/100*$R12</f>
        <v>3.9079999999999999</v>
      </c>
      <c r="AG12" s="25">
        <f>(VLOOKUP($X12,'[1]Material DB'!$A$3:$AF$113,'[1]Material DB'!J$40,FALSE))/100*$R12</f>
        <v>0.02</v>
      </c>
      <c r="AH12" s="25">
        <f>(VLOOKUP($X12,'[1]Material DB'!$A$3:$AF$113,'[1]Material DB'!K$40,FALSE))/100*$R12</f>
        <v>0</v>
      </c>
      <c r="AI12" s="25">
        <f>(VLOOKUP($X12,'[1]Material DB'!$A$3:$AF$113,'[1]Material DB'!L$40,FALSE))/100*$R12</f>
        <v>0</v>
      </c>
      <c r="AJ12" s="25">
        <f>(VLOOKUP($X12,'[1]Material DB'!$A$3:$AF$113,'[1]Material DB'!M$40,FALSE))/100*$R12</f>
        <v>0</v>
      </c>
      <c r="AK12" s="25">
        <f>(VLOOKUP($X12,'[1]Material DB'!$A$3:$AF$113,'[1]Material DB'!N$40,FALSE))/100*$R12</f>
        <v>0</v>
      </c>
      <c r="AL12" s="25">
        <f>(VLOOKUP($X12,'[1]Material DB'!$A$3:$AF$113,'[1]Material DB'!O$40,FALSE))/100*$R12</f>
        <v>4.0000000000000001E-3</v>
      </c>
      <c r="AM12" s="25">
        <f>(VLOOKUP($X12,'[1]Material DB'!$A$3:$AF$113,'[1]Material DB'!P$40,FALSE))/100*$R12</f>
        <v>4.0000000000000001E-3</v>
      </c>
      <c r="AN12" s="25">
        <f>(VLOOKUP($X12,'[1]Material DB'!$A$3:$AF$113,'[1]Material DB'!Q$40,FALSE))/100*$R12</f>
        <v>1.6E-2</v>
      </c>
      <c r="AO12" s="25">
        <f>(VLOOKUP($X12,'[1]Material DB'!$A$3:$AF$113,'[1]Material DB'!R$40,FALSE))/100*$R12</f>
        <v>0</v>
      </c>
      <c r="AP12" s="25">
        <f>(VLOOKUP($X12,'[1]Material DB'!$A$3:$AF$113,'[1]Material DB'!S$40,FALSE))/100*$R12</f>
        <v>0</v>
      </c>
      <c r="AQ12" s="25">
        <f>(VLOOKUP($X12,'[1]Material DB'!$A$3:$AF$113,'[1]Material DB'!T$40,FALSE))/100*$R12</f>
        <v>8.0000000000000002E-3</v>
      </c>
      <c r="AR12" s="25">
        <f>(VLOOKUP($X12,'[1]Material DB'!$A$3:$AF$113,'[1]Material DB'!U$40,FALSE))/100*$R12</f>
        <v>0</v>
      </c>
      <c r="AS12" s="25">
        <f>(VLOOKUP($X12,'[1]Material DB'!$A$3:$AF$113,'[1]Material DB'!V$40,FALSE))/100*$R12</f>
        <v>0</v>
      </c>
      <c r="AT12" s="25">
        <f>(VLOOKUP($X12,'[1]Material DB'!$A$3:$AF$113,'[1]Material DB'!W$40,FALSE))/100*$R12</f>
        <v>0</v>
      </c>
      <c r="AU12" s="25">
        <f>(VLOOKUP($X12,'[1]Material DB'!$A$3:$AF$113,'[1]Material DB'!X$40,FALSE))/100*$R12</f>
        <v>0</v>
      </c>
      <c r="AV12" s="25">
        <f>(VLOOKUP($X12,'[1]Material DB'!$A$3:$AF$113,'[1]Material DB'!Y$40,FALSE))/100*$R12</f>
        <v>0</v>
      </c>
      <c r="AW12" s="25">
        <f>(VLOOKUP($X12,'[1]Material DB'!$A$3:$AF$113,'[1]Material DB'!Z$40,FALSE))/100*$R12</f>
        <v>0</v>
      </c>
      <c r="AX12" s="25">
        <f>(VLOOKUP($X12,'[1]Material DB'!$A$3:$AF$113,'[1]Material DB'!AA$40,FALSE))/100*$R12</f>
        <v>0</v>
      </c>
      <c r="AY12" s="25">
        <f>(VLOOKUP($X12,'[1]Material DB'!$A$3:$AF$113,'[1]Material DB'!AB$40,FALSE))/100*$R12</f>
        <v>0</v>
      </c>
      <c r="AZ12" s="25">
        <f>(VLOOKUP($X12,'[1]Material DB'!$A$3:$AF$113,'[1]Material DB'!AC$40,FALSE))/100*$R12</f>
        <v>0</v>
      </c>
      <c r="BA12" s="25">
        <f>(VLOOKUP($X12,'[1]Material DB'!$A$3:$AF$113,'[1]Material DB'!AD$40,FALSE))/100*$R12</f>
        <v>0</v>
      </c>
      <c r="BB12" s="25">
        <f>(VLOOKUP($X12,'[1]Material DB'!$A$3:$AF$113,'[1]Material DB'!AE$40,FALSE))/100*$R12</f>
        <v>0</v>
      </c>
      <c r="BC12" s="25">
        <f>(VLOOKUP($X12,'[1]Material DB'!$A$3:$AF$113,'[1]Material DB'!AF$40,FALSE))/100*$R12</f>
        <v>0</v>
      </c>
      <c r="BD12" s="40">
        <f t="shared" si="2"/>
        <v>4</v>
      </c>
    </row>
    <row r="13" spans="1:56">
      <c r="A13" s="27"/>
      <c r="B13" s="28" t="s">
        <v>25</v>
      </c>
      <c r="C13" s="28"/>
      <c r="D13" s="28"/>
      <c r="E13" s="28"/>
      <c r="F13" s="29"/>
      <c r="G13" s="30"/>
      <c r="H13" s="31"/>
      <c r="I13" s="31"/>
      <c r="J13" s="31" t="s">
        <v>202</v>
      </c>
      <c r="K13" s="15">
        <v>12</v>
      </c>
      <c r="L13" s="44" t="s">
        <v>26</v>
      </c>
      <c r="M13" s="45"/>
      <c r="N13" s="32"/>
      <c r="O13" s="32"/>
      <c r="P13" s="32"/>
      <c r="Q13" s="50">
        <v>0.73</v>
      </c>
      <c r="R13" s="35">
        <f t="shared" si="0"/>
        <v>8.76</v>
      </c>
      <c r="S13" s="36">
        <f t="shared" si="1"/>
        <v>7.2028227171546891E-3</v>
      </c>
      <c r="T13" s="151" t="s">
        <v>25</v>
      </c>
      <c r="U13" s="28"/>
      <c r="V13" s="48"/>
      <c r="W13" s="28" t="s">
        <v>197</v>
      </c>
      <c r="X13" s="51" t="s">
        <v>233</v>
      </c>
      <c r="Y13" s="25">
        <f>(VLOOKUP($X13,'[1]Material DB'!$A$3:$AF$113,'[1]Material DB'!B$40,FALSE))/100*$R13</f>
        <v>0</v>
      </c>
      <c r="Z13" s="25">
        <f>(VLOOKUP($X13,'[1]Material DB'!$A$3:$AF$113,'[1]Material DB'!C$40,FALSE))/100*$R13</f>
        <v>0</v>
      </c>
      <c r="AA13" s="25">
        <f>(VLOOKUP($X13,'[1]Material DB'!$A$3:$AF$113,'[1]Material DB'!D$40,FALSE))/100*$R13</f>
        <v>0</v>
      </c>
      <c r="AB13" s="25">
        <f>(VLOOKUP($X13,'[1]Material DB'!$A$3:$AF$113,'[1]Material DB'!E$40,FALSE))/100*$R13</f>
        <v>0</v>
      </c>
      <c r="AC13" s="25">
        <f>(VLOOKUP($X13,'[1]Material DB'!$A$3:$AF$113,'[1]Material DB'!F$40,FALSE))/100*$R13</f>
        <v>8.7600000000000004E-3</v>
      </c>
      <c r="AD13" s="25">
        <f>(VLOOKUP($X13,'[1]Material DB'!$A$3:$AF$113,'[1]Material DB'!G$40,FALSE))/100*$R13</f>
        <v>0</v>
      </c>
      <c r="AE13" s="25">
        <f>(VLOOKUP($X13,'[1]Material DB'!$A$3:$AF$113,'[1]Material DB'!H$40,FALSE))/100*$R13</f>
        <v>0</v>
      </c>
      <c r="AF13" s="25">
        <f>(VLOOKUP($X13,'[1]Material DB'!$A$3:$AF$113,'[1]Material DB'!I$40,FALSE))/100*$R13</f>
        <v>0.52559999999999996</v>
      </c>
      <c r="AG13" s="25">
        <f>(VLOOKUP($X13,'[1]Material DB'!$A$3:$AF$113,'[1]Material DB'!J$40,FALSE))/100*$R13</f>
        <v>0</v>
      </c>
      <c r="AH13" s="25">
        <f>(VLOOKUP($X13,'[1]Material DB'!$A$3:$AF$113,'[1]Material DB'!K$40,FALSE))/100*$R13</f>
        <v>0</v>
      </c>
      <c r="AI13" s="25">
        <f>(VLOOKUP($X13,'[1]Material DB'!$A$3:$AF$113,'[1]Material DB'!L$40,FALSE))/100*$R13</f>
        <v>0</v>
      </c>
      <c r="AJ13" s="25">
        <f>(VLOOKUP($X13,'[1]Material DB'!$A$3:$AF$113,'[1]Material DB'!M$40,FALSE))/100*$R13</f>
        <v>7.8664800000000001</v>
      </c>
      <c r="AK13" s="25">
        <f>(VLOOKUP($X13,'[1]Material DB'!$A$3:$AF$113,'[1]Material DB'!N$40,FALSE))/100*$R13</f>
        <v>0.35039999999999999</v>
      </c>
      <c r="AL13" s="25">
        <f>(VLOOKUP($X13,'[1]Material DB'!$A$3:$AF$113,'[1]Material DB'!O$40,FALSE))/100*$R13</f>
        <v>0</v>
      </c>
      <c r="AM13" s="25">
        <f>(VLOOKUP($X13,'[1]Material DB'!$A$3:$AF$113,'[1]Material DB'!P$40,FALSE))/100*$R13</f>
        <v>0</v>
      </c>
      <c r="AN13" s="25">
        <f>(VLOOKUP($X13,'[1]Material DB'!$A$3:$AF$113,'[1]Material DB'!Q$40,FALSE))/100*$R13</f>
        <v>8.7600000000000004E-3</v>
      </c>
      <c r="AO13" s="25">
        <f>(VLOOKUP($X13,'[1]Material DB'!$A$3:$AF$113,'[1]Material DB'!R$40,FALSE))/100*$R13</f>
        <v>0</v>
      </c>
      <c r="AP13" s="25">
        <f>(VLOOKUP($X13,'[1]Material DB'!$A$3:$AF$113,'[1]Material DB'!S$40,FALSE))/100*$R13</f>
        <v>0</v>
      </c>
      <c r="AQ13" s="25">
        <f>(VLOOKUP($X13,'[1]Material DB'!$A$3:$AF$113,'[1]Material DB'!T$40,FALSE))/100*$R13</f>
        <v>0</v>
      </c>
      <c r="AR13" s="25">
        <f>(VLOOKUP($X13,'[1]Material DB'!$A$3:$AF$113,'[1]Material DB'!U$40,FALSE))/100*$R13</f>
        <v>0</v>
      </c>
      <c r="AS13" s="25">
        <f>(VLOOKUP($X13,'[1]Material DB'!$A$3:$AF$113,'[1]Material DB'!V$40,FALSE))/100*$R13</f>
        <v>0</v>
      </c>
      <c r="AT13" s="25">
        <f>(VLOOKUP($X13,'[1]Material DB'!$A$3:$AF$113,'[1]Material DB'!W$40,FALSE))/100*$R13</f>
        <v>0</v>
      </c>
      <c r="AU13" s="25">
        <f>(VLOOKUP($X13,'[1]Material DB'!$A$3:$AF$113,'[1]Material DB'!X$40,FALSE))/100*$R13</f>
        <v>0</v>
      </c>
      <c r="AV13" s="25">
        <f>(VLOOKUP($X13,'[1]Material DB'!$A$3:$AF$113,'[1]Material DB'!Y$40,FALSE))/100*$R13</f>
        <v>0</v>
      </c>
      <c r="AW13" s="25">
        <f>(VLOOKUP($X13,'[1]Material DB'!$A$3:$AF$113,'[1]Material DB'!Z$40,FALSE))/100*$R13</f>
        <v>0</v>
      </c>
      <c r="AX13" s="25">
        <f>(VLOOKUP($X13,'[1]Material DB'!$A$3:$AF$113,'[1]Material DB'!AA$40,FALSE))/100*$R13</f>
        <v>0</v>
      </c>
      <c r="AY13" s="25">
        <f>(VLOOKUP($X13,'[1]Material DB'!$A$3:$AF$113,'[1]Material DB'!AB$40,FALSE))/100*$R13</f>
        <v>0</v>
      </c>
      <c r="AZ13" s="25">
        <f>(VLOOKUP($X13,'[1]Material DB'!$A$3:$AF$113,'[1]Material DB'!AC$40,FALSE))/100*$R13</f>
        <v>0</v>
      </c>
      <c r="BA13" s="25">
        <f>(VLOOKUP($X13,'[1]Material DB'!$A$3:$AF$113,'[1]Material DB'!AD$40,FALSE))/100*$R13</f>
        <v>0</v>
      </c>
      <c r="BB13" s="25">
        <f>(VLOOKUP($X13,'[1]Material DB'!$A$3:$AF$113,'[1]Material DB'!AE$40,FALSE))/100*$R13</f>
        <v>0</v>
      </c>
      <c r="BC13" s="25">
        <f>(VLOOKUP($X13,'[1]Material DB'!$A$3:$AF$113,'[1]Material DB'!AF$40,FALSE))/100*$R13</f>
        <v>0</v>
      </c>
      <c r="BD13" s="40">
        <f t="shared" si="2"/>
        <v>8.7600000000000016</v>
      </c>
    </row>
    <row r="14" spans="1:56">
      <c r="A14" s="27"/>
      <c r="B14" s="28" t="s">
        <v>25</v>
      </c>
      <c r="C14" s="28"/>
      <c r="D14" s="28"/>
      <c r="E14" s="28"/>
      <c r="F14" s="29"/>
      <c r="G14" s="30"/>
      <c r="H14" s="31"/>
      <c r="I14" s="31"/>
      <c r="J14" s="31" t="s">
        <v>203</v>
      </c>
      <c r="K14" s="15">
        <v>10</v>
      </c>
      <c r="L14" s="28" t="s">
        <v>26</v>
      </c>
      <c r="M14" s="32"/>
      <c r="N14" s="32"/>
      <c r="O14" s="32"/>
      <c r="P14" s="33"/>
      <c r="Q14" s="34">
        <f>1.7/3</f>
        <v>0.56666666666666665</v>
      </c>
      <c r="R14" s="35">
        <f t="shared" si="0"/>
        <v>5.6666666666666661</v>
      </c>
      <c r="S14" s="36">
        <f t="shared" si="1"/>
        <v>4.6593602051609477E-3</v>
      </c>
      <c r="T14" s="151" t="s">
        <v>25</v>
      </c>
      <c r="U14" s="37"/>
      <c r="V14" s="186"/>
      <c r="W14" s="28" t="s">
        <v>197</v>
      </c>
      <c r="X14" s="52" t="s">
        <v>233</v>
      </c>
      <c r="Y14" s="25">
        <f>(VLOOKUP($X14,'[1]Material DB'!$A$3:$AF$113,'[1]Material DB'!B$40,FALSE))/100*$R14</f>
        <v>0</v>
      </c>
      <c r="Z14" s="25">
        <f>(VLOOKUP($X14,'[1]Material DB'!$A$3:$AF$113,'[1]Material DB'!C$40,FALSE))/100*$R14</f>
        <v>0</v>
      </c>
      <c r="AA14" s="25">
        <f>(VLOOKUP($X14,'[1]Material DB'!$A$3:$AF$113,'[1]Material DB'!D$40,FALSE))/100*$R14</f>
        <v>0</v>
      </c>
      <c r="AB14" s="25">
        <f>(VLOOKUP($X14,'[1]Material DB'!$A$3:$AF$113,'[1]Material DB'!E$40,FALSE))/100*$R14</f>
        <v>0</v>
      </c>
      <c r="AC14" s="25">
        <f>(VLOOKUP($X14,'[1]Material DB'!$A$3:$AF$113,'[1]Material DB'!F$40,FALSE))/100*$R14</f>
        <v>5.6666666666666662E-3</v>
      </c>
      <c r="AD14" s="25">
        <f>(VLOOKUP($X14,'[1]Material DB'!$A$3:$AF$113,'[1]Material DB'!G$40,FALSE))/100*$R14</f>
        <v>0</v>
      </c>
      <c r="AE14" s="25">
        <f>(VLOOKUP($X14,'[1]Material DB'!$A$3:$AF$113,'[1]Material DB'!H$40,FALSE))/100*$R14</f>
        <v>0</v>
      </c>
      <c r="AF14" s="25">
        <f>(VLOOKUP($X14,'[1]Material DB'!$A$3:$AF$113,'[1]Material DB'!I$40,FALSE))/100*$R14</f>
        <v>0.33999999999999997</v>
      </c>
      <c r="AG14" s="25">
        <f>(VLOOKUP($X14,'[1]Material DB'!$A$3:$AF$113,'[1]Material DB'!J$40,FALSE))/100*$R14</f>
        <v>0</v>
      </c>
      <c r="AH14" s="25">
        <f>(VLOOKUP($X14,'[1]Material DB'!$A$3:$AF$113,'[1]Material DB'!K$40,FALSE))/100*$R14</f>
        <v>0</v>
      </c>
      <c r="AI14" s="25">
        <f>(VLOOKUP($X14,'[1]Material DB'!$A$3:$AF$113,'[1]Material DB'!L$40,FALSE))/100*$R14</f>
        <v>0</v>
      </c>
      <c r="AJ14" s="25">
        <f>(VLOOKUP($X14,'[1]Material DB'!$A$3:$AF$113,'[1]Material DB'!M$40,FALSE))/100*$R14</f>
        <v>5.0886666666666667</v>
      </c>
      <c r="AK14" s="25">
        <f>(VLOOKUP($X14,'[1]Material DB'!$A$3:$AF$113,'[1]Material DB'!N$40,FALSE))/100*$R14</f>
        <v>0.22666666666666666</v>
      </c>
      <c r="AL14" s="25">
        <f>(VLOOKUP($X14,'[1]Material DB'!$A$3:$AF$113,'[1]Material DB'!O$40,FALSE))/100*$R14</f>
        <v>0</v>
      </c>
      <c r="AM14" s="25">
        <f>(VLOOKUP($X14,'[1]Material DB'!$A$3:$AF$113,'[1]Material DB'!P$40,FALSE))/100*$R14</f>
        <v>0</v>
      </c>
      <c r="AN14" s="25">
        <f>(VLOOKUP($X14,'[1]Material DB'!$A$3:$AF$113,'[1]Material DB'!Q$40,FALSE))/100*$R14</f>
        <v>5.6666666666666662E-3</v>
      </c>
      <c r="AO14" s="25">
        <f>(VLOOKUP($X14,'[1]Material DB'!$A$3:$AF$113,'[1]Material DB'!R$40,FALSE))/100*$R14</f>
        <v>0</v>
      </c>
      <c r="AP14" s="25">
        <f>(VLOOKUP($X14,'[1]Material DB'!$A$3:$AF$113,'[1]Material DB'!S$40,FALSE))/100*$R14</f>
        <v>0</v>
      </c>
      <c r="AQ14" s="25">
        <f>(VLOOKUP($X14,'[1]Material DB'!$A$3:$AF$113,'[1]Material DB'!T$40,FALSE))/100*$R14</f>
        <v>0</v>
      </c>
      <c r="AR14" s="25">
        <f>(VLOOKUP($X14,'[1]Material DB'!$A$3:$AF$113,'[1]Material DB'!U$40,FALSE))/100*$R14</f>
        <v>0</v>
      </c>
      <c r="AS14" s="25">
        <f>(VLOOKUP($X14,'[1]Material DB'!$A$3:$AF$113,'[1]Material DB'!V$40,FALSE))/100*$R14</f>
        <v>0</v>
      </c>
      <c r="AT14" s="25">
        <f>(VLOOKUP($X14,'[1]Material DB'!$A$3:$AF$113,'[1]Material DB'!W$40,FALSE))/100*$R14</f>
        <v>0</v>
      </c>
      <c r="AU14" s="25">
        <f>(VLOOKUP($X14,'[1]Material DB'!$A$3:$AF$113,'[1]Material DB'!X$40,FALSE))/100*$R14</f>
        <v>0</v>
      </c>
      <c r="AV14" s="25">
        <f>(VLOOKUP($X14,'[1]Material DB'!$A$3:$AF$113,'[1]Material DB'!Y$40,FALSE))/100*$R14</f>
        <v>0</v>
      </c>
      <c r="AW14" s="25">
        <f>(VLOOKUP($X14,'[1]Material DB'!$A$3:$AF$113,'[1]Material DB'!Z$40,FALSE))/100*$R14</f>
        <v>0</v>
      </c>
      <c r="AX14" s="25">
        <f>(VLOOKUP($X14,'[1]Material DB'!$A$3:$AF$113,'[1]Material DB'!AA$40,FALSE))/100*$R14</f>
        <v>0</v>
      </c>
      <c r="AY14" s="25">
        <f>(VLOOKUP($X14,'[1]Material DB'!$A$3:$AF$113,'[1]Material DB'!AB$40,FALSE))/100*$R14</f>
        <v>0</v>
      </c>
      <c r="AZ14" s="25">
        <f>(VLOOKUP($X14,'[1]Material DB'!$A$3:$AF$113,'[1]Material DB'!AC$40,FALSE))/100*$R14</f>
        <v>0</v>
      </c>
      <c r="BA14" s="25">
        <f>(VLOOKUP($X14,'[1]Material DB'!$A$3:$AF$113,'[1]Material DB'!AD$40,FALSE))/100*$R14</f>
        <v>0</v>
      </c>
      <c r="BB14" s="25">
        <f>(VLOOKUP($X14,'[1]Material DB'!$A$3:$AF$113,'[1]Material DB'!AE$40,FALSE))/100*$R14</f>
        <v>0</v>
      </c>
      <c r="BC14" s="25">
        <f>(VLOOKUP($X14,'[1]Material DB'!$A$3:$AF$113,'[1]Material DB'!AF$40,FALSE))/100*$R14</f>
        <v>0</v>
      </c>
      <c r="BD14" s="40">
        <f t="shared" si="2"/>
        <v>5.6666666666666661</v>
      </c>
    </row>
    <row r="15" spans="1:56" ht="15.75" thickBot="1">
      <c r="A15" s="53"/>
      <c r="B15" s="54" t="s">
        <v>25</v>
      </c>
      <c r="C15" s="54"/>
      <c r="D15" s="54"/>
      <c r="E15" s="54"/>
      <c r="F15" s="55"/>
      <c r="G15" s="56"/>
      <c r="H15" s="57"/>
      <c r="I15" s="57"/>
      <c r="J15" s="57" t="s">
        <v>203</v>
      </c>
      <c r="K15" s="58">
        <v>2</v>
      </c>
      <c r="L15" s="54" t="s">
        <v>26</v>
      </c>
      <c r="M15" s="59"/>
      <c r="N15" s="59"/>
      <c r="O15" s="59"/>
      <c r="P15" s="60"/>
      <c r="Q15" s="61">
        <f>R15/K15</f>
        <v>1.5</v>
      </c>
      <c r="R15" s="62">
        <v>3</v>
      </c>
      <c r="S15" s="63">
        <f t="shared" si="1"/>
        <v>2.4667201086146194E-3</v>
      </c>
      <c r="T15" s="4" t="s">
        <v>25</v>
      </c>
      <c r="U15" s="64"/>
      <c r="V15" s="187"/>
      <c r="W15" s="54" t="s">
        <v>198</v>
      </c>
      <c r="X15" s="66" t="s">
        <v>232</v>
      </c>
      <c r="Y15" s="67">
        <f>(VLOOKUP($X15,'[1]Material DB'!$A$3:$AF$113,'[1]Material DB'!B$40,FALSE))/100*$R15</f>
        <v>0</v>
      </c>
      <c r="Z15" s="67">
        <f>(VLOOKUP($X15,'[1]Material DB'!$A$3:$AF$113,'[1]Material DB'!C$40,FALSE))/100*$R15</f>
        <v>0</v>
      </c>
      <c r="AA15" s="67">
        <f>(VLOOKUP($X15,'[1]Material DB'!$A$3:$AF$113,'[1]Material DB'!D$40,FALSE))/100*$R15</f>
        <v>4.5000000000000005E-3</v>
      </c>
      <c r="AB15" s="67">
        <f>(VLOOKUP($X15,'[1]Material DB'!$A$3:$AF$113,'[1]Material DB'!E$40,FALSE))/100*$R15</f>
        <v>7.4999999999999997E-3</v>
      </c>
      <c r="AC15" s="67">
        <f>(VLOOKUP($X15,'[1]Material DB'!$A$3:$AF$113,'[1]Material DB'!F$40,FALSE))/100*$R15</f>
        <v>0</v>
      </c>
      <c r="AD15" s="67">
        <f>(VLOOKUP($X15,'[1]Material DB'!$A$3:$AF$113,'[1]Material DB'!G$40,FALSE))/100*$R15</f>
        <v>0</v>
      </c>
      <c r="AE15" s="67">
        <f>(VLOOKUP($X15,'[1]Material DB'!$A$3:$AF$113,'[1]Material DB'!H$40,FALSE))/100*$R15</f>
        <v>0</v>
      </c>
      <c r="AF15" s="67">
        <f>(VLOOKUP($X15,'[1]Material DB'!$A$3:$AF$113,'[1]Material DB'!I$40,FALSE))/100*$R15</f>
        <v>0</v>
      </c>
      <c r="AG15" s="67">
        <f>(VLOOKUP($X15,'[1]Material DB'!$A$3:$AF$113,'[1]Material DB'!J$40,FALSE))/100*$R15</f>
        <v>0.03</v>
      </c>
      <c r="AH15" s="67">
        <f>(VLOOKUP($X15,'[1]Material DB'!$A$3:$AF$113,'[1]Material DB'!K$40,FALSE))/100*$R15</f>
        <v>1.8E-3</v>
      </c>
      <c r="AI15" s="67">
        <f>(VLOOKUP($X15,'[1]Material DB'!$A$3:$AF$113,'[1]Material DB'!L$40,FALSE))/100*$R15</f>
        <v>8.9999999999999998E-4</v>
      </c>
      <c r="AJ15" s="67">
        <f>(VLOOKUP($X15,'[1]Material DB'!$A$3:$AF$113,'[1]Material DB'!M$40,FALSE))/100*$R15</f>
        <v>0</v>
      </c>
      <c r="AK15" s="67">
        <f>(VLOOKUP($X15,'[1]Material DB'!$A$3:$AF$113,'[1]Material DB'!N$40,FALSE))/100*$R15</f>
        <v>0</v>
      </c>
      <c r="AL15" s="67">
        <f>(VLOOKUP($X15,'[1]Material DB'!$A$3:$AF$113,'[1]Material DB'!O$40,FALSE))/100*$R15</f>
        <v>0.54</v>
      </c>
      <c r="AM15" s="67">
        <f>(VLOOKUP($X15,'[1]Material DB'!$A$3:$AF$113,'[1]Material DB'!P$40,FALSE))/100*$R15</f>
        <v>0.22499999999999998</v>
      </c>
      <c r="AN15" s="67">
        <f>(VLOOKUP($X15,'[1]Material DB'!$A$3:$AF$113,'[1]Material DB'!Q$40,FALSE))/100*$R15</f>
        <v>2.04</v>
      </c>
      <c r="AO15" s="67">
        <f>(VLOOKUP($X15,'[1]Material DB'!$A$3:$AF$113,'[1]Material DB'!R$40,FALSE))/100*$R15</f>
        <v>0</v>
      </c>
      <c r="AP15" s="67">
        <f>(VLOOKUP($X15,'[1]Material DB'!$A$3:$AF$113,'[1]Material DB'!S$40,FALSE))/100*$R15</f>
        <v>0.15000000000000002</v>
      </c>
      <c r="AQ15" s="67">
        <f>(VLOOKUP($X15,'[1]Material DB'!$A$3:$AF$113,'[1]Material DB'!T$40,FALSE))/100*$R15</f>
        <v>0</v>
      </c>
      <c r="AR15" s="67">
        <f>(VLOOKUP($X15,'[1]Material DB'!$A$3:$AF$113,'[1]Material DB'!U$40,FALSE))/100*$R15</f>
        <v>0</v>
      </c>
      <c r="AS15" s="67">
        <f>(VLOOKUP($X15,'[1]Material DB'!$A$3:$AF$113,'[1]Material DB'!V$40,FALSE))/100*$R15</f>
        <v>0</v>
      </c>
      <c r="AT15" s="67">
        <f>(VLOOKUP($X15,'[1]Material DB'!$A$3:$AF$113,'[1]Material DB'!W$40,FALSE))/100*$R15</f>
        <v>0</v>
      </c>
      <c r="AU15" s="67">
        <f>(VLOOKUP($X15,'[1]Material DB'!$A$3:$AF$113,'[1]Material DB'!X$40,FALSE))/100*$R15</f>
        <v>0</v>
      </c>
      <c r="AV15" s="67">
        <f>(VLOOKUP($X15,'[1]Material DB'!$A$3:$AF$113,'[1]Material DB'!Y$40,FALSE))/100*$R15</f>
        <v>0</v>
      </c>
      <c r="AW15" s="67">
        <f>(VLOOKUP($X15,'[1]Material DB'!$A$3:$AF$113,'[1]Material DB'!Z$40,FALSE))/100*$R15</f>
        <v>0</v>
      </c>
      <c r="AX15" s="67">
        <f>(VLOOKUP($X15,'[1]Material DB'!$A$3:$AF$113,'[1]Material DB'!AA$40,FALSE))/100*$R15</f>
        <v>0</v>
      </c>
      <c r="AY15" s="67">
        <f>(VLOOKUP($X15,'[1]Material DB'!$A$3:$AF$113,'[1]Material DB'!AB$40,FALSE))/100*$R15</f>
        <v>0</v>
      </c>
      <c r="AZ15" s="67">
        <f>(VLOOKUP($X15,'[1]Material DB'!$A$3:$AF$113,'[1]Material DB'!AC$40,FALSE))/100*$R15</f>
        <v>0</v>
      </c>
      <c r="BA15" s="67">
        <f>(VLOOKUP($X15,'[1]Material DB'!$A$3:$AF$113,'[1]Material DB'!AD$40,FALSE))/100*$R15</f>
        <v>0</v>
      </c>
      <c r="BB15" s="67">
        <f>(VLOOKUP($X15,'[1]Material DB'!$A$3:$AF$113,'[1]Material DB'!AE$40,FALSE))/100*$R15</f>
        <v>0</v>
      </c>
      <c r="BC15" s="67">
        <f>(VLOOKUP($X15,'[1]Material DB'!$A$3:$AF$113,'[1]Material DB'!AF$40,FALSE))/100*$R15</f>
        <v>0</v>
      </c>
      <c r="BD15" s="68">
        <f t="shared" si="2"/>
        <v>2.9996999999999998</v>
      </c>
    </row>
    <row r="16" spans="1:56" s="79" customFormat="1" ht="16.5" thickTop="1" thickBot="1">
      <c r="A16" s="69" t="s">
        <v>25</v>
      </c>
      <c r="B16" s="70"/>
      <c r="C16" s="70"/>
      <c r="D16" s="70"/>
      <c r="E16" s="70"/>
      <c r="F16" s="71"/>
      <c r="G16" s="72"/>
      <c r="H16" s="73"/>
      <c r="I16" s="73"/>
      <c r="J16" s="73" t="s">
        <v>189</v>
      </c>
      <c r="K16" s="74">
        <v>1</v>
      </c>
      <c r="L16" s="74" t="s">
        <v>26</v>
      </c>
      <c r="M16" s="73" t="s">
        <v>22</v>
      </c>
      <c r="N16" s="73">
        <v>110</v>
      </c>
      <c r="O16" s="73" t="s">
        <v>23</v>
      </c>
      <c r="P16" s="75" t="s">
        <v>24</v>
      </c>
      <c r="Q16" s="435">
        <f>SUM(R3:R15)</f>
        <v>1216.1898666666668</v>
      </c>
      <c r="R16" s="436"/>
      <c r="S16" s="437"/>
      <c r="T16" s="74" t="s">
        <v>25</v>
      </c>
      <c r="U16" s="75"/>
      <c r="V16" s="75"/>
      <c r="W16" s="76" t="s">
        <v>27</v>
      </c>
      <c r="X16" s="76" t="s">
        <v>27</v>
      </c>
      <c r="Y16" s="77">
        <f t="shared" ref="Y16:BD16" si="3">SUMIF(Y3:Y15,"&gt;0")</f>
        <v>0.68417555200000013</v>
      </c>
      <c r="Z16" s="77">
        <f t="shared" si="3"/>
        <v>0</v>
      </c>
      <c r="AA16" s="77">
        <f t="shared" si="3"/>
        <v>24.644609792000001</v>
      </c>
      <c r="AB16" s="77">
        <f t="shared" si="3"/>
        <v>7.4999999999999997E-3</v>
      </c>
      <c r="AC16" s="77">
        <f t="shared" si="3"/>
        <v>2.7528071466666666</v>
      </c>
      <c r="AD16" s="77">
        <f t="shared" si="3"/>
        <v>0.04</v>
      </c>
      <c r="AE16" s="77">
        <f t="shared" si="3"/>
        <v>0</v>
      </c>
      <c r="AF16" s="77">
        <f t="shared" si="3"/>
        <v>4.7736000000000001</v>
      </c>
      <c r="AG16" s="77">
        <f t="shared" si="3"/>
        <v>0.05</v>
      </c>
      <c r="AH16" s="77">
        <f t="shared" si="3"/>
        <v>1.8E-3</v>
      </c>
      <c r="AI16" s="77">
        <f t="shared" si="3"/>
        <v>8.9999999999999998E-4</v>
      </c>
      <c r="AJ16" s="77">
        <f t="shared" si="3"/>
        <v>12.955146666666668</v>
      </c>
      <c r="AK16" s="77">
        <f t="shared" si="3"/>
        <v>0.57706666666666662</v>
      </c>
      <c r="AL16" s="77">
        <f t="shared" si="3"/>
        <v>0.54400000000000004</v>
      </c>
      <c r="AM16" s="77">
        <f t="shared" si="3"/>
        <v>0.22899999999999998</v>
      </c>
      <c r="AN16" s="77">
        <f t="shared" si="3"/>
        <v>2.0704266666666666</v>
      </c>
      <c r="AO16" s="77">
        <f t="shared" si="3"/>
        <v>0</v>
      </c>
      <c r="AP16" s="77">
        <f t="shared" si="3"/>
        <v>0.15000000000000002</v>
      </c>
      <c r="AQ16" s="77">
        <f t="shared" si="3"/>
        <v>8.0000000000000002E-3</v>
      </c>
      <c r="AR16" s="77">
        <f t="shared" si="3"/>
        <v>0</v>
      </c>
      <c r="AS16" s="77">
        <f t="shared" si="3"/>
        <v>0</v>
      </c>
      <c r="AT16" s="77">
        <f t="shared" si="3"/>
        <v>0</v>
      </c>
      <c r="AU16" s="77">
        <f t="shared" si="3"/>
        <v>0</v>
      </c>
      <c r="AV16" s="77">
        <f t="shared" si="3"/>
        <v>0</v>
      </c>
      <c r="AW16" s="77">
        <f t="shared" si="3"/>
        <v>0</v>
      </c>
      <c r="AX16" s="77">
        <f t="shared" si="3"/>
        <v>0</v>
      </c>
      <c r="AY16" s="77">
        <f t="shared" si="3"/>
        <v>0</v>
      </c>
      <c r="AZ16" s="77">
        <f t="shared" si="3"/>
        <v>0</v>
      </c>
      <c r="BA16" s="77">
        <f t="shared" si="3"/>
        <v>0</v>
      </c>
      <c r="BB16" s="77">
        <f t="shared" si="3"/>
        <v>0</v>
      </c>
      <c r="BC16" s="77">
        <f t="shared" si="3"/>
        <v>0</v>
      </c>
      <c r="BD16" s="78">
        <f t="shared" si="3"/>
        <v>49.489032490666659</v>
      </c>
    </row>
    <row r="17" spans="17:22">
      <c r="Q17" s="438"/>
      <c r="R17" s="439"/>
      <c r="S17" s="439"/>
      <c r="V17" s="81"/>
    </row>
  </sheetData>
  <mergeCells count="12">
    <mergeCell ref="W1:X1"/>
    <mergeCell ref="Y1:BD1"/>
    <mergeCell ref="Q16:S16"/>
    <mergeCell ref="Q17:S17"/>
    <mergeCell ref="A1:F1"/>
    <mergeCell ref="G1:G2"/>
    <mergeCell ref="H1:H2"/>
    <mergeCell ref="I1:I2"/>
    <mergeCell ref="J1:J2"/>
    <mergeCell ref="K1:K2"/>
    <mergeCell ref="L1:L2"/>
    <mergeCell ref="Q1:V1"/>
  </mergeCells>
  <pageMargins left="0.7" right="0.7" top="0.75" bottom="0.75" header="0.3" footer="0.3"/>
  <pageSetup scale="75" fitToWidth="2" fitToHeight="2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21"/>
  <sheetViews>
    <sheetView zoomScale="85" zoomScaleNormal="85" workbookViewId="0">
      <selection activeCell="X13" sqref="X13"/>
    </sheetView>
  </sheetViews>
  <sheetFormatPr defaultRowHeight="15"/>
  <cols>
    <col min="1" max="5" width="2.140625" style="2" bestFit="1" customWidth="1"/>
    <col min="6" max="6" width="2" style="80" bestFit="1" customWidth="1"/>
    <col min="7" max="7" width="13" style="2" bestFit="1" customWidth="1"/>
    <col min="8" max="9" width="9.140625" style="2" hidden="1" customWidth="1"/>
    <col min="10" max="10" width="28.28515625" style="2" bestFit="1" customWidth="1"/>
    <col min="11" max="12" width="6.7109375" style="2" customWidth="1"/>
    <col min="13" max="13" width="8.28515625" style="2" hidden="1" customWidth="1"/>
    <col min="14" max="16" width="9.140625" style="2" hidden="1" customWidth="1"/>
    <col min="17" max="17" width="9.7109375" style="81" customWidth="1"/>
    <col min="18" max="18" width="9.7109375" style="2" customWidth="1"/>
    <col min="19" max="19" width="10.7109375" style="2" customWidth="1"/>
    <col min="20" max="20" width="6.85546875" style="2" bestFit="1" customWidth="1"/>
    <col min="21" max="21" width="13.5703125" style="2" bestFit="1" customWidth="1"/>
    <col min="22" max="22" width="7.5703125" style="2" bestFit="1" customWidth="1"/>
    <col min="23" max="24" width="20.7109375" style="81" customWidth="1"/>
    <col min="25" max="25" width="9.140625" style="82"/>
    <col min="26" max="16384" width="9.140625" style="2"/>
  </cols>
  <sheetData>
    <row r="1" spans="1:56">
      <c r="A1" s="440" t="s">
        <v>0</v>
      </c>
      <c r="B1" s="441"/>
      <c r="C1" s="441"/>
      <c r="D1" s="441"/>
      <c r="E1" s="441"/>
      <c r="F1" s="442"/>
      <c r="G1" s="443" t="s">
        <v>1</v>
      </c>
      <c r="H1" s="445" t="s">
        <v>2</v>
      </c>
      <c r="I1" s="445" t="s">
        <v>3</v>
      </c>
      <c r="J1" s="445" t="s">
        <v>4</v>
      </c>
      <c r="K1" s="445" t="s">
        <v>5</v>
      </c>
      <c r="L1" s="447" t="s">
        <v>6</v>
      </c>
      <c r="M1" s="1"/>
      <c r="N1" s="1"/>
      <c r="O1" s="1"/>
      <c r="P1" s="1"/>
      <c r="Q1" s="449" t="s">
        <v>7</v>
      </c>
      <c r="R1" s="450"/>
      <c r="S1" s="450"/>
      <c r="T1" s="450"/>
      <c r="U1" s="450"/>
      <c r="V1" s="450"/>
      <c r="W1" s="431" t="s">
        <v>8</v>
      </c>
      <c r="X1" s="432"/>
      <c r="Y1" s="433" t="s">
        <v>9</v>
      </c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4"/>
    </row>
    <row r="2" spans="1:56" ht="24" thickBot="1">
      <c r="A2" s="400">
        <v>0</v>
      </c>
      <c r="B2" s="4">
        <v>1</v>
      </c>
      <c r="C2" s="4">
        <v>2</v>
      </c>
      <c r="D2" s="4">
        <v>3</v>
      </c>
      <c r="E2" s="4">
        <v>4</v>
      </c>
      <c r="F2" s="5">
        <v>5</v>
      </c>
      <c r="G2" s="444"/>
      <c r="H2" s="446"/>
      <c r="I2" s="446"/>
      <c r="J2" s="446"/>
      <c r="K2" s="446"/>
      <c r="L2" s="448"/>
      <c r="M2" s="6" t="s">
        <v>10</v>
      </c>
      <c r="N2" s="6" t="s">
        <v>11</v>
      </c>
      <c r="O2" s="6"/>
      <c r="P2" s="6" t="s">
        <v>12</v>
      </c>
      <c r="Q2" s="7" t="s">
        <v>13</v>
      </c>
      <c r="R2" s="8" t="s">
        <v>14</v>
      </c>
      <c r="S2" s="8" t="s">
        <v>15</v>
      </c>
      <c r="T2" s="9" t="s">
        <v>16</v>
      </c>
      <c r="U2" s="9" t="s">
        <v>17</v>
      </c>
      <c r="V2" s="9" t="s">
        <v>18</v>
      </c>
      <c r="W2" s="4" t="s">
        <v>19</v>
      </c>
      <c r="X2" s="4" t="s">
        <v>20</v>
      </c>
      <c r="Y2" s="4" t="str">
        <f>'[1]Material DB'!B2</f>
        <v>H</v>
      </c>
      <c r="Z2" s="4" t="str">
        <f>'[1]Material DB'!C2</f>
        <v>B</v>
      </c>
      <c r="AA2" s="4" t="str">
        <f>'[1]Material DB'!D2</f>
        <v>C</v>
      </c>
      <c r="AB2" s="4" t="str">
        <f>'[1]Material DB'!E2</f>
        <v>N</v>
      </c>
      <c r="AC2" s="4" t="str">
        <f>'[1]Material DB'!F2</f>
        <v>O</v>
      </c>
      <c r="AD2" s="4" t="str">
        <f>'[1]Material DB'!G2</f>
        <v>F</v>
      </c>
      <c r="AE2" s="4" t="str">
        <f>'[1]Material DB'!H2</f>
        <v>Mg</v>
      </c>
      <c r="AF2" s="4" t="str">
        <f>'[1]Material DB'!I2</f>
        <v>Al</v>
      </c>
      <c r="AG2" s="4" t="str">
        <f>'[1]Material DB'!J2</f>
        <v>Si</v>
      </c>
      <c r="AH2" s="4" t="str">
        <f>'[1]Material DB'!K2</f>
        <v>P</v>
      </c>
      <c r="AI2" s="4" t="str">
        <f>'[1]Material DB'!L2</f>
        <v>S</v>
      </c>
      <c r="AJ2" s="4" t="str">
        <f>'[1]Material DB'!M2</f>
        <v>Ti</v>
      </c>
      <c r="AK2" s="4" t="str">
        <f>'[1]Material DB'!N2</f>
        <v>V</v>
      </c>
      <c r="AL2" s="4" t="str">
        <f>'[1]Material DB'!O2</f>
        <v>Cr</v>
      </c>
      <c r="AM2" s="4" t="str">
        <f>'[1]Material DB'!P2</f>
        <v>Mn</v>
      </c>
      <c r="AN2" s="4" t="str">
        <f>'[1]Material DB'!Q2</f>
        <v>Fe</v>
      </c>
      <c r="AO2" s="4" t="str">
        <f>'[1]Material DB'!R2</f>
        <v>Co</v>
      </c>
      <c r="AP2" s="4" t="str">
        <f>'[1]Material DB'!S2</f>
        <v>Ni</v>
      </c>
      <c r="AQ2" s="4" t="str">
        <f>'[1]Material DB'!T2</f>
        <v>Cu</v>
      </c>
      <c r="AR2" s="4" t="str">
        <f>'[1]Material DB'!U2</f>
        <v>Zn</v>
      </c>
      <c r="AS2" s="4" t="str">
        <f>'[1]Material DB'!V2</f>
        <v>Mo</v>
      </c>
      <c r="AT2" s="4" t="str">
        <f>'[1]Material DB'!W2</f>
        <v>Ru</v>
      </c>
      <c r="AU2" s="4" t="str">
        <f>'[1]Material DB'!X2</f>
        <v>Pd</v>
      </c>
      <c r="AV2" s="4" t="str">
        <f>'[1]Material DB'!Y2</f>
        <v>Ag</v>
      </c>
      <c r="AW2" s="4" t="str">
        <f>'[1]Material DB'!Z2</f>
        <v>Cd</v>
      </c>
      <c r="AX2" s="4" t="str">
        <f>'[1]Material DB'!AA2</f>
        <v>In</v>
      </c>
      <c r="AY2" s="4" t="str">
        <f>'[1]Material DB'!AB2</f>
        <v>Sn</v>
      </c>
      <c r="AZ2" s="4" t="str">
        <f>'[1]Material DB'!AC2</f>
        <v>Ba</v>
      </c>
      <c r="BA2" s="4" t="str">
        <f>'[1]Material DB'!AD2</f>
        <v>W</v>
      </c>
      <c r="BB2" s="4" t="str">
        <f>'[1]Material DB'!AE2</f>
        <v>Au</v>
      </c>
      <c r="BC2" s="4" t="str">
        <f>'[1]Material DB'!AF2</f>
        <v>Pb</v>
      </c>
      <c r="BD2" s="5" t="s">
        <v>21</v>
      </c>
    </row>
    <row r="3" spans="1:56" ht="15.75" thickTop="1">
      <c r="A3" s="10"/>
      <c r="B3" s="11" t="s">
        <v>25</v>
      </c>
      <c r="C3" s="11"/>
      <c r="D3" s="11"/>
      <c r="E3" s="11"/>
      <c r="F3" s="12"/>
      <c r="G3" s="13"/>
      <c r="H3" s="14"/>
      <c r="I3" s="14"/>
      <c r="J3" s="14" t="s">
        <v>190</v>
      </c>
      <c r="K3" s="15">
        <v>1</v>
      </c>
      <c r="L3" s="44" t="s">
        <v>26</v>
      </c>
      <c r="M3" s="45"/>
      <c r="N3" s="32"/>
      <c r="O3" s="32"/>
      <c r="P3" s="32"/>
      <c r="Q3" s="402">
        <v>874</v>
      </c>
      <c r="R3" s="35">
        <f t="shared" ref="R3:R14" si="0">K3*Q3</f>
        <v>874</v>
      </c>
      <c r="S3" s="36">
        <f t="shared" ref="S3:S15" si="1">R3/Q$16</f>
        <v>0.72064354623027294</v>
      </c>
      <c r="T3" s="151" t="s">
        <v>25</v>
      </c>
      <c r="U3" s="28"/>
      <c r="V3" s="48" t="s">
        <v>255</v>
      </c>
      <c r="W3" s="48"/>
      <c r="X3" s="32"/>
      <c r="Y3" s="25" t="e">
        <f>(VLOOKUP($X3,'[1]Material DB'!$A$3:$AF$113,'[1]Material DB'!B$40,FALSE))/100*$R3</f>
        <v>#N/A</v>
      </c>
      <c r="Z3" s="25" t="e">
        <f>(VLOOKUP($X3,'[1]Material DB'!$A$3:$AF$113,'[1]Material DB'!C$40,FALSE))/100*$R3</f>
        <v>#N/A</v>
      </c>
      <c r="AA3" s="25" t="e">
        <f>(VLOOKUP($X3,'[1]Material DB'!$A$3:$AF$113,'[1]Material DB'!D$40,FALSE))/100*$R3</f>
        <v>#N/A</v>
      </c>
      <c r="AB3" s="25" t="e">
        <f>(VLOOKUP($X3,'[1]Material DB'!$A$3:$AF$113,'[1]Material DB'!E$40,FALSE))/100*$R3</f>
        <v>#N/A</v>
      </c>
      <c r="AC3" s="25" t="e">
        <f>(VLOOKUP($X3,'[1]Material DB'!$A$3:$AF$113,'[1]Material DB'!F$40,FALSE))/100*$R3</f>
        <v>#N/A</v>
      </c>
      <c r="AD3" s="25" t="e">
        <f>(VLOOKUP($X3,'[1]Material DB'!$A$3:$AF$113,'[1]Material DB'!G$40,FALSE))/100*$R3</f>
        <v>#N/A</v>
      </c>
      <c r="AE3" s="25" t="e">
        <f>(VLOOKUP($X3,'[1]Material DB'!$A$3:$AF$113,'[1]Material DB'!H$40,FALSE))/100*$R3</f>
        <v>#N/A</v>
      </c>
      <c r="AF3" s="25" t="e">
        <f>(VLOOKUP($X3,'[1]Material DB'!$A$3:$AF$113,'[1]Material DB'!I$40,FALSE))/100*$R3</f>
        <v>#N/A</v>
      </c>
      <c r="AG3" s="25" t="e">
        <f>(VLOOKUP($X3,'[1]Material DB'!$A$3:$AF$113,'[1]Material DB'!J$40,FALSE))/100*$R3</f>
        <v>#N/A</v>
      </c>
      <c r="AH3" s="25" t="e">
        <f>(VLOOKUP($X3,'[1]Material DB'!$A$3:$AF$113,'[1]Material DB'!K$40,FALSE))/100*$R3</f>
        <v>#N/A</v>
      </c>
      <c r="AI3" s="25" t="e">
        <f>(VLOOKUP($X3,'[1]Material DB'!$A$3:$AF$113,'[1]Material DB'!L$40,FALSE))/100*$R3</f>
        <v>#N/A</v>
      </c>
      <c r="AJ3" s="25" t="e">
        <f>(VLOOKUP($X3,'[1]Material DB'!$A$3:$AF$113,'[1]Material DB'!M$40,FALSE))/100*$R3</f>
        <v>#N/A</v>
      </c>
      <c r="AK3" s="25" t="e">
        <f>(VLOOKUP($X3,'[1]Material DB'!$A$3:$AF$113,'[1]Material DB'!N$40,FALSE))/100*$R3</f>
        <v>#N/A</v>
      </c>
      <c r="AL3" s="25" t="e">
        <f>(VLOOKUP($X3,'[1]Material DB'!$A$3:$AF$113,'[1]Material DB'!O$40,FALSE))/100*$R3</f>
        <v>#N/A</v>
      </c>
      <c r="AM3" s="25" t="e">
        <f>(VLOOKUP($X3,'[1]Material DB'!$A$3:$AF$113,'[1]Material DB'!P$40,FALSE))/100*$R3</f>
        <v>#N/A</v>
      </c>
      <c r="AN3" s="25" t="e">
        <f>(VLOOKUP($X3,'[1]Material DB'!$A$3:$AF$113,'[1]Material DB'!Q$40,FALSE))/100*$R3</f>
        <v>#N/A</v>
      </c>
      <c r="AO3" s="25" t="e">
        <f>(VLOOKUP($X3,'[1]Material DB'!$A$3:$AF$113,'[1]Material DB'!R$40,FALSE))/100*$R3</f>
        <v>#N/A</v>
      </c>
      <c r="AP3" s="25" t="e">
        <f>(VLOOKUP($X3,'[1]Material DB'!$A$3:$AF$113,'[1]Material DB'!S$40,FALSE))/100*$R3</f>
        <v>#N/A</v>
      </c>
      <c r="AQ3" s="25" t="e">
        <f>(VLOOKUP($X3,'[1]Material DB'!$A$3:$AF$113,'[1]Material DB'!T$40,FALSE))/100*$R3</f>
        <v>#N/A</v>
      </c>
      <c r="AR3" s="25" t="e">
        <f>(VLOOKUP($X3,'[1]Material DB'!$A$3:$AF$113,'[1]Material DB'!U$40,FALSE))/100*$R3</f>
        <v>#N/A</v>
      </c>
      <c r="AS3" s="25" t="e">
        <f>(VLOOKUP($X3,'[1]Material DB'!$A$3:$AF$113,'[1]Material DB'!V$40,FALSE))/100*$R3</f>
        <v>#N/A</v>
      </c>
      <c r="AT3" s="25" t="e">
        <f>(VLOOKUP($X3,'[1]Material DB'!$A$3:$AF$113,'[1]Material DB'!W$40,FALSE))/100*$R3</f>
        <v>#N/A</v>
      </c>
      <c r="AU3" s="25" t="e">
        <f>(VLOOKUP($X3,'[1]Material DB'!$A$3:$AF$113,'[1]Material DB'!X$40,FALSE))/100*$R3</f>
        <v>#N/A</v>
      </c>
      <c r="AV3" s="25" t="e">
        <f>(VLOOKUP($X3,'[1]Material DB'!$A$3:$AF$113,'[1]Material DB'!Y$40,FALSE))/100*$R3</f>
        <v>#N/A</v>
      </c>
      <c r="AW3" s="25" t="e">
        <f>(VLOOKUP($X3,'[1]Material DB'!$A$3:$AF$113,'[1]Material DB'!Z$40,FALSE))/100*$R3</f>
        <v>#N/A</v>
      </c>
      <c r="AX3" s="25" t="e">
        <f>(VLOOKUP($X3,'[1]Material DB'!$A$3:$AF$113,'[1]Material DB'!AA$40,FALSE))/100*$R3</f>
        <v>#N/A</v>
      </c>
      <c r="AY3" s="25" t="e">
        <f>(VLOOKUP($X3,'[1]Material DB'!$A$3:$AF$113,'[1]Material DB'!AB$40,FALSE))/100*$R3</f>
        <v>#N/A</v>
      </c>
      <c r="AZ3" s="25" t="e">
        <f>(VLOOKUP($X3,'[1]Material DB'!$A$3:$AF$113,'[1]Material DB'!AC$40,FALSE))/100*$R3</f>
        <v>#N/A</v>
      </c>
      <c r="BA3" s="25" t="e">
        <f>(VLOOKUP($X3,'[1]Material DB'!$A$3:$AF$113,'[1]Material DB'!AD$40,FALSE))/100*$R3</f>
        <v>#N/A</v>
      </c>
      <c r="BB3" s="25" t="e">
        <f>(VLOOKUP($X3,'[1]Material DB'!$A$3:$AF$113,'[1]Material DB'!AE$40,FALSE))/100*$R3</f>
        <v>#N/A</v>
      </c>
      <c r="BC3" s="25" t="e">
        <f>(VLOOKUP($X3,'[1]Material DB'!$A$3:$AF$113,'[1]Material DB'!AF$40,FALSE))/100*$R3</f>
        <v>#N/A</v>
      </c>
      <c r="BD3" s="26" t="e">
        <f t="shared" ref="BD3:BD15" si="2">SUM(Y3:BC3)</f>
        <v>#N/A</v>
      </c>
    </row>
    <row r="4" spans="1:56">
      <c r="A4" s="27"/>
      <c r="B4" s="28" t="s">
        <v>25</v>
      </c>
      <c r="C4" s="28"/>
      <c r="D4" s="28"/>
      <c r="E4" s="28"/>
      <c r="F4" s="29"/>
      <c r="G4" s="30"/>
      <c r="H4" s="31"/>
      <c r="I4" s="31"/>
      <c r="J4" s="31" t="s">
        <v>199</v>
      </c>
      <c r="K4" s="15">
        <v>8</v>
      </c>
      <c r="L4" s="44" t="s">
        <v>26</v>
      </c>
      <c r="M4" s="45"/>
      <c r="N4" s="32"/>
      <c r="O4" s="32"/>
      <c r="P4" s="32"/>
      <c r="Q4" s="46">
        <v>1.84</v>
      </c>
      <c r="R4" s="35">
        <f t="shared" si="0"/>
        <v>14.72</v>
      </c>
      <c r="S4" s="36">
        <f t="shared" si="1"/>
        <v>1.213715446282565E-2</v>
      </c>
      <c r="T4" s="151" t="s">
        <v>25</v>
      </c>
      <c r="U4" s="28">
        <v>1.84</v>
      </c>
      <c r="V4" s="48" t="s">
        <v>255</v>
      </c>
      <c r="W4" s="48" t="s">
        <v>195</v>
      </c>
      <c r="X4" s="48" t="s">
        <v>183</v>
      </c>
      <c r="Y4" s="25">
        <f>(VLOOKUP($X4,'[1]Material DB'!$A$3:$AF$113,'[1]Material DB'!B$40,FALSE))/100*$R4</f>
        <v>0.36005120000000007</v>
      </c>
      <c r="Z4" s="25">
        <f>(VLOOKUP($X4,'[1]Material DB'!$A$3:$AF$113,'[1]Material DB'!C$40,FALSE))/100*$R4</f>
        <v>0</v>
      </c>
      <c r="AA4" s="25">
        <f>(VLOOKUP($X4,'[1]Material DB'!$A$3:$AF$113,'[1]Material DB'!D$40,FALSE))/100*$R4</f>
        <v>12.966995199999999</v>
      </c>
      <c r="AB4" s="25">
        <f>(VLOOKUP($X4,'[1]Material DB'!$A$3:$AF$113,'[1]Material DB'!E$40,FALSE))/100*$R4</f>
        <v>0</v>
      </c>
      <c r="AC4" s="25">
        <f>(VLOOKUP($X4,'[1]Material DB'!$A$3:$AF$113,'[1]Material DB'!F$40,FALSE))/100*$R4</f>
        <v>1.4410879999999999</v>
      </c>
      <c r="AD4" s="25">
        <f>(VLOOKUP($X4,'[1]Material DB'!$A$3:$AF$113,'[1]Material DB'!G$40,FALSE))/100*$R4</f>
        <v>0</v>
      </c>
      <c r="AE4" s="25">
        <f>(VLOOKUP($X4,'[1]Material DB'!$A$3:$AF$113,'[1]Material DB'!H$40,FALSE))/100*$R4</f>
        <v>0</v>
      </c>
      <c r="AF4" s="25">
        <f>(VLOOKUP($X4,'[1]Material DB'!$A$3:$AF$113,'[1]Material DB'!I$40,FALSE))/100*$R4</f>
        <v>0</v>
      </c>
      <c r="AG4" s="25">
        <f>(VLOOKUP($X4,'[1]Material DB'!$A$3:$AF$113,'[1]Material DB'!J$40,FALSE))/100*$R4</f>
        <v>0</v>
      </c>
      <c r="AH4" s="25">
        <f>(VLOOKUP($X4,'[1]Material DB'!$A$3:$AF$113,'[1]Material DB'!K$40,FALSE))/100*$R4</f>
        <v>0</v>
      </c>
      <c r="AI4" s="25">
        <f>(VLOOKUP($X4,'[1]Material DB'!$A$3:$AF$113,'[1]Material DB'!L$40,FALSE))/100*$R4</f>
        <v>0</v>
      </c>
      <c r="AJ4" s="25">
        <f>(VLOOKUP($X4,'[1]Material DB'!$A$3:$AF$113,'[1]Material DB'!M$40,FALSE))/100*$R4</f>
        <v>0</v>
      </c>
      <c r="AK4" s="25">
        <f>(VLOOKUP($X4,'[1]Material DB'!$A$3:$AF$113,'[1]Material DB'!N$40,FALSE))/100*$R4</f>
        <v>0</v>
      </c>
      <c r="AL4" s="25">
        <f>(VLOOKUP($X4,'[1]Material DB'!$A$3:$AF$113,'[1]Material DB'!O$40,FALSE))/100*$R4</f>
        <v>0</v>
      </c>
      <c r="AM4" s="25">
        <f>(VLOOKUP($X4,'[1]Material DB'!$A$3:$AF$113,'[1]Material DB'!P$40,FALSE))/100*$R4</f>
        <v>0</v>
      </c>
      <c r="AN4" s="25">
        <f>(VLOOKUP($X4,'[1]Material DB'!$A$3:$AF$113,'[1]Material DB'!Q$40,FALSE))/100*$R4</f>
        <v>0</v>
      </c>
      <c r="AO4" s="25">
        <f>(VLOOKUP($X4,'[1]Material DB'!$A$3:$AF$113,'[1]Material DB'!R$40,FALSE))/100*$R4</f>
        <v>0</v>
      </c>
      <c r="AP4" s="25">
        <f>(VLOOKUP($X4,'[1]Material DB'!$A$3:$AF$113,'[1]Material DB'!S$40,FALSE))/100*$R4</f>
        <v>0</v>
      </c>
      <c r="AQ4" s="25">
        <f>(VLOOKUP($X4,'[1]Material DB'!$A$3:$AF$113,'[1]Material DB'!T$40,FALSE))/100*$R4</f>
        <v>0</v>
      </c>
      <c r="AR4" s="25">
        <f>(VLOOKUP($X4,'[1]Material DB'!$A$3:$AF$113,'[1]Material DB'!U$40,FALSE))/100*$R4</f>
        <v>0</v>
      </c>
      <c r="AS4" s="25">
        <f>(VLOOKUP($X4,'[1]Material DB'!$A$3:$AF$113,'[1]Material DB'!V$40,FALSE))/100*$R4</f>
        <v>0</v>
      </c>
      <c r="AT4" s="25">
        <f>(VLOOKUP($X4,'[1]Material DB'!$A$3:$AF$113,'[1]Material DB'!W$40,FALSE))/100*$R4</f>
        <v>0</v>
      </c>
      <c r="AU4" s="25">
        <f>(VLOOKUP($X4,'[1]Material DB'!$A$3:$AF$113,'[1]Material DB'!X$40,FALSE))/100*$R4</f>
        <v>0</v>
      </c>
      <c r="AV4" s="25">
        <f>(VLOOKUP($X4,'[1]Material DB'!$A$3:$AF$113,'[1]Material DB'!Y$40,FALSE))/100*$R4</f>
        <v>0</v>
      </c>
      <c r="AW4" s="25">
        <f>(VLOOKUP($X4,'[1]Material DB'!$A$3:$AF$113,'[1]Material DB'!Z$40,FALSE))/100*$R4</f>
        <v>0</v>
      </c>
      <c r="AX4" s="25">
        <f>(VLOOKUP($X4,'[1]Material DB'!$A$3:$AF$113,'[1]Material DB'!AA$40,FALSE))/100*$R4</f>
        <v>0</v>
      </c>
      <c r="AY4" s="25">
        <f>(VLOOKUP($X4,'[1]Material DB'!$A$3:$AF$113,'[1]Material DB'!AB$40,FALSE))/100*$R4</f>
        <v>0</v>
      </c>
      <c r="AZ4" s="25">
        <f>(VLOOKUP($X4,'[1]Material DB'!$A$3:$AF$113,'[1]Material DB'!AC$40,FALSE))/100*$R4</f>
        <v>0</v>
      </c>
      <c r="BA4" s="25">
        <f>(VLOOKUP($X4,'[1]Material DB'!$A$3:$AF$113,'[1]Material DB'!AD$40,FALSE))/100*$R4</f>
        <v>0</v>
      </c>
      <c r="BB4" s="25">
        <f>(VLOOKUP($X4,'[1]Material DB'!$A$3:$AF$113,'[1]Material DB'!AE$40,FALSE))/100*$R4</f>
        <v>0</v>
      </c>
      <c r="BC4" s="25">
        <f>(VLOOKUP($X4,'[1]Material DB'!$A$3:$AF$113,'[1]Material DB'!AF$40,FALSE))/100*$R4</f>
        <v>0</v>
      </c>
      <c r="BD4" s="40">
        <f t="shared" si="2"/>
        <v>14.768134400000001</v>
      </c>
    </row>
    <row r="5" spans="1:56">
      <c r="A5" s="27"/>
      <c r="B5" s="28" t="s">
        <v>25</v>
      </c>
      <c r="C5" s="28"/>
      <c r="D5" s="28"/>
      <c r="E5" s="28"/>
      <c r="F5" s="29"/>
      <c r="G5" s="30"/>
      <c r="H5" s="31"/>
      <c r="I5" s="31"/>
      <c r="J5" s="31" t="s">
        <v>252</v>
      </c>
      <c r="K5" s="15">
        <v>8</v>
      </c>
      <c r="L5" s="44" t="s">
        <v>26</v>
      </c>
      <c r="M5" s="45"/>
      <c r="N5" s="32"/>
      <c r="O5" s="32"/>
      <c r="P5" s="32"/>
      <c r="Q5" s="50">
        <v>1.6564000000000001</v>
      </c>
      <c r="R5" s="35">
        <f t="shared" si="0"/>
        <v>13.251200000000001</v>
      </c>
      <c r="S5" s="36">
        <f t="shared" si="1"/>
        <v>1.092607752838283E-2</v>
      </c>
      <c r="T5" s="151" t="s">
        <v>25</v>
      </c>
      <c r="U5" s="28">
        <v>1.6564000000000001</v>
      </c>
      <c r="V5" s="48" t="s">
        <v>255</v>
      </c>
      <c r="W5" s="28" t="s">
        <v>195</v>
      </c>
      <c r="X5" s="51" t="s">
        <v>183</v>
      </c>
      <c r="Y5" s="25">
        <f>(VLOOKUP($X5,'[1]Material DB'!$A$3:$AF$113,'[1]Material DB'!B$40,FALSE))/100*$R5</f>
        <v>0.32412435200000006</v>
      </c>
      <c r="Z5" s="25">
        <f>(VLOOKUP($X5,'[1]Material DB'!$A$3:$AF$113,'[1]Material DB'!C$40,FALSE))/100*$R5</f>
        <v>0</v>
      </c>
      <c r="AA5" s="25">
        <f>(VLOOKUP($X5,'[1]Material DB'!$A$3:$AF$113,'[1]Material DB'!D$40,FALSE))/100*$R5</f>
        <v>11.673114592000001</v>
      </c>
      <c r="AB5" s="25">
        <f>(VLOOKUP($X5,'[1]Material DB'!$A$3:$AF$113,'[1]Material DB'!E$40,FALSE))/100*$R5</f>
        <v>0</v>
      </c>
      <c r="AC5" s="25">
        <f>(VLOOKUP($X5,'[1]Material DB'!$A$3:$AF$113,'[1]Material DB'!F$40,FALSE))/100*$R5</f>
        <v>1.2972924799999999</v>
      </c>
      <c r="AD5" s="25">
        <f>(VLOOKUP($X5,'[1]Material DB'!$A$3:$AF$113,'[1]Material DB'!G$40,FALSE))/100*$R5</f>
        <v>0</v>
      </c>
      <c r="AE5" s="25">
        <f>(VLOOKUP($X5,'[1]Material DB'!$A$3:$AF$113,'[1]Material DB'!H$40,FALSE))/100*$R5</f>
        <v>0</v>
      </c>
      <c r="AF5" s="25">
        <f>(VLOOKUP($X5,'[1]Material DB'!$A$3:$AF$113,'[1]Material DB'!I$40,FALSE))/100*$R5</f>
        <v>0</v>
      </c>
      <c r="AG5" s="25">
        <f>(VLOOKUP($X5,'[1]Material DB'!$A$3:$AF$113,'[1]Material DB'!J$40,FALSE))/100*$R5</f>
        <v>0</v>
      </c>
      <c r="AH5" s="25">
        <f>(VLOOKUP($X5,'[1]Material DB'!$A$3:$AF$113,'[1]Material DB'!K$40,FALSE))/100*$R5</f>
        <v>0</v>
      </c>
      <c r="AI5" s="25">
        <f>(VLOOKUP($X5,'[1]Material DB'!$A$3:$AF$113,'[1]Material DB'!L$40,FALSE))/100*$R5</f>
        <v>0</v>
      </c>
      <c r="AJ5" s="25">
        <f>(VLOOKUP($X5,'[1]Material DB'!$A$3:$AF$113,'[1]Material DB'!M$40,FALSE))/100*$R5</f>
        <v>0</v>
      </c>
      <c r="AK5" s="25">
        <f>(VLOOKUP($X5,'[1]Material DB'!$A$3:$AF$113,'[1]Material DB'!N$40,FALSE))/100*$R5</f>
        <v>0</v>
      </c>
      <c r="AL5" s="25">
        <f>(VLOOKUP($X5,'[1]Material DB'!$A$3:$AF$113,'[1]Material DB'!O$40,FALSE))/100*$R5</f>
        <v>0</v>
      </c>
      <c r="AM5" s="25">
        <f>(VLOOKUP($X5,'[1]Material DB'!$A$3:$AF$113,'[1]Material DB'!P$40,FALSE))/100*$R5</f>
        <v>0</v>
      </c>
      <c r="AN5" s="25">
        <f>(VLOOKUP($X5,'[1]Material DB'!$A$3:$AF$113,'[1]Material DB'!Q$40,FALSE))/100*$R5</f>
        <v>0</v>
      </c>
      <c r="AO5" s="25">
        <f>(VLOOKUP($X5,'[1]Material DB'!$A$3:$AF$113,'[1]Material DB'!R$40,FALSE))/100*$R5</f>
        <v>0</v>
      </c>
      <c r="AP5" s="25">
        <f>(VLOOKUP($X5,'[1]Material DB'!$A$3:$AF$113,'[1]Material DB'!S$40,FALSE))/100*$R5</f>
        <v>0</v>
      </c>
      <c r="AQ5" s="25">
        <f>(VLOOKUP($X5,'[1]Material DB'!$A$3:$AF$113,'[1]Material DB'!T$40,FALSE))/100*$R5</f>
        <v>0</v>
      </c>
      <c r="AR5" s="25">
        <f>(VLOOKUP($X5,'[1]Material DB'!$A$3:$AF$113,'[1]Material DB'!U$40,FALSE))/100*$R5</f>
        <v>0</v>
      </c>
      <c r="AS5" s="25">
        <f>(VLOOKUP($X5,'[1]Material DB'!$A$3:$AF$113,'[1]Material DB'!V$40,FALSE))/100*$R5</f>
        <v>0</v>
      </c>
      <c r="AT5" s="25">
        <f>(VLOOKUP($X5,'[1]Material DB'!$A$3:$AF$113,'[1]Material DB'!W$40,FALSE))/100*$R5</f>
        <v>0</v>
      </c>
      <c r="AU5" s="25">
        <f>(VLOOKUP($X5,'[1]Material DB'!$A$3:$AF$113,'[1]Material DB'!X$40,FALSE))/100*$R5</f>
        <v>0</v>
      </c>
      <c r="AV5" s="25">
        <f>(VLOOKUP($X5,'[1]Material DB'!$A$3:$AF$113,'[1]Material DB'!Y$40,FALSE))/100*$R5</f>
        <v>0</v>
      </c>
      <c r="AW5" s="25">
        <f>(VLOOKUP($X5,'[1]Material DB'!$A$3:$AF$113,'[1]Material DB'!Z$40,FALSE))/100*$R5</f>
        <v>0</v>
      </c>
      <c r="AX5" s="25">
        <f>(VLOOKUP($X5,'[1]Material DB'!$A$3:$AF$113,'[1]Material DB'!AA$40,FALSE))/100*$R5</f>
        <v>0</v>
      </c>
      <c r="AY5" s="25">
        <f>(VLOOKUP($X5,'[1]Material DB'!$A$3:$AF$113,'[1]Material DB'!AB$40,FALSE))/100*$R5</f>
        <v>0</v>
      </c>
      <c r="AZ5" s="25">
        <f>(VLOOKUP($X5,'[1]Material DB'!$A$3:$AF$113,'[1]Material DB'!AC$40,FALSE))/100*$R5</f>
        <v>0</v>
      </c>
      <c r="BA5" s="25">
        <f>(VLOOKUP($X5,'[1]Material DB'!$A$3:$AF$113,'[1]Material DB'!AD$40,FALSE))/100*$R5</f>
        <v>0</v>
      </c>
      <c r="BB5" s="25">
        <f>(VLOOKUP($X5,'[1]Material DB'!$A$3:$AF$113,'[1]Material DB'!AE$40,FALSE))/100*$R5</f>
        <v>0</v>
      </c>
      <c r="BC5" s="25">
        <f>(VLOOKUP($X5,'[1]Material DB'!$A$3:$AF$113,'[1]Material DB'!AF$40,FALSE))/100*$R5</f>
        <v>0</v>
      </c>
      <c r="BD5" s="40">
        <f t="shared" si="2"/>
        <v>13.294531424000001</v>
      </c>
    </row>
    <row r="6" spans="1:56">
      <c r="A6" s="27"/>
      <c r="B6" s="28" t="s">
        <v>25</v>
      </c>
      <c r="C6" s="28"/>
      <c r="D6" s="28"/>
      <c r="E6" s="28"/>
      <c r="F6" s="29"/>
      <c r="G6" s="30"/>
      <c r="H6" s="31"/>
      <c r="I6" s="31"/>
      <c r="J6" s="31" t="s">
        <v>176</v>
      </c>
      <c r="K6" s="15">
        <v>1</v>
      </c>
      <c r="L6" s="44" t="s">
        <v>160</v>
      </c>
      <c r="M6" s="45"/>
      <c r="N6" s="32"/>
      <c r="O6" s="32"/>
      <c r="P6" s="32"/>
      <c r="Q6" s="46">
        <v>8</v>
      </c>
      <c r="R6" s="35">
        <f t="shared" si="0"/>
        <v>8</v>
      </c>
      <c r="S6" s="36">
        <f t="shared" si="1"/>
        <v>6.596279599361766E-3</v>
      </c>
      <c r="T6" s="151" t="s">
        <v>25</v>
      </c>
      <c r="U6" s="28"/>
      <c r="V6" s="48"/>
      <c r="W6" s="28"/>
      <c r="X6" s="28"/>
      <c r="Y6" s="25" t="e">
        <f>(VLOOKUP($X6,'[1]Material DB'!$A$3:$AF$113,'[1]Material DB'!B$40,FALSE))/100*$R6</f>
        <v>#N/A</v>
      </c>
      <c r="Z6" s="25" t="e">
        <f>(VLOOKUP($X6,'[1]Material DB'!$A$3:$AF$113,'[1]Material DB'!C$40,FALSE))/100*$R6</f>
        <v>#N/A</v>
      </c>
      <c r="AA6" s="25" t="e">
        <f>(VLOOKUP($X6,'[1]Material DB'!$A$3:$AF$113,'[1]Material DB'!D$40,FALSE))/100*$R6</f>
        <v>#N/A</v>
      </c>
      <c r="AB6" s="25" t="e">
        <f>(VLOOKUP($X6,'[1]Material DB'!$A$3:$AF$113,'[1]Material DB'!E$40,FALSE))/100*$R6</f>
        <v>#N/A</v>
      </c>
      <c r="AC6" s="25" t="e">
        <f>(VLOOKUP($X6,'[1]Material DB'!$A$3:$AF$113,'[1]Material DB'!F$40,FALSE))/100*$R6</f>
        <v>#N/A</v>
      </c>
      <c r="AD6" s="25" t="e">
        <f>(VLOOKUP($X6,'[1]Material DB'!$A$3:$AF$113,'[1]Material DB'!G$40,FALSE))/100*$R6</f>
        <v>#N/A</v>
      </c>
      <c r="AE6" s="25" t="e">
        <f>(VLOOKUP($X6,'[1]Material DB'!$A$3:$AF$113,'[1]Material DB'!H$40,FALSE))/100*$R6</f>
        <v>#N/A</v>
      </c>
      <c r="AF6" s="25" t="e">
        <f>(VLOOKUP($X6,'[1]Material DB'!$A$3:$AF$113,'[1]Material DB'!I$40,FALSE))/100*$R6</f>
        <v>#N/A</v>
      </c>
      <c r="AG6" s="25" t="e">
        <f>(VLOOKUP($X6,'[1]Material DB'!$A$3:$AF$113,'[1]Material DB'!J$40,FALSE))/100*$R6</f>
        <v>#N/A</v>
      </c>
      <c r="AH6" s="25" t="e">
        <f>(VLOOKUP($X6,'[1]Material DB'!$A$3:$AF$113,'[1]Material DB'!K$40,FALSE))/100*$R6</f>
        <v>#N/A</v>
      </c>
      <c r="AI6" s="25" t="e">
        <f>(VLOOKUP($X6,'[1]Material DB'!$A$3:$AF$113,'[1]Material DB'!L$40,FALSE))/100*$R6</f>
        <v>#N/A</v>
      </c>
      <c r="AJ6" s="25" t="e">
        <f>(VLOOKUP($X6,'[1]Material DB'!$A$3:$AF$113,'[1]Material DB'!M$40,FALSE))/100*$R6</f>
        <v>#N/A</v>
      </c>
      <c r="AK6" s="25" t="e">
        <f>(VLOOKUP($X6,'[1]Material DB'!$A$3:$AF$113,'[1]Material DB'!N$40,FALSE))/100*$R6</f>
        <v>#N/A</v>
      </c>
      <c r="AL6" s="25" t="e">
        <f>(VLOOKUP($X6,'[1]Material DB'!$A$3:$AF$113,'[1]Material DB'!O$40,FALSE))/100*$R6</f>
        <v>#N/A</v>
      </c>
      <c r="AM6" s="25" t="e">
        <f>(VLOOKUP($X6,'[1]Material DB'!$A$3:$AF$113,'[1]Material DB'!P$40,FALSE))/100*$R6</f>
        <v>#N/A</v>
      </c>
      <c r="AN6" s="25" t="e">
        <f>(VLOOKUP($X6,'[1]Material DB'!$A$3:$AF$113,'[1]Material DB'!Q$40,FALSE))/100*$R6</f>
        <v>#N/A</v>
      </c>
      <c r="AO6" s="25" t="e">
        <f>(VLOOKUP($X6,'[1]Material DB'!$A$3:$AF$113,'[1]Material DB'!R$40,FALSE))/100*$R6</f>
        <v>#N/A</v>
      </c>
      <c r="AP6" s="25" t="e">
        <f>(VLOOKUP($X6,'[1]Material DB'!$A$3:$AF$113,'[1]Material DB'!S$40,FALSE))/100*$R6</f>
        <v>#N/A</v>
      </c>
      <c r="AQ6" s="25" t="e">
        <f>(VLOOKUP($X6,'[1]Material DB'!$A$3:$AF$113,'[1]Material DB'!T$40,FALSE))/100*$R6</f>
        <v>#N/A</v>
      </c>
      <c r="AR6" s="25" t="e">
        <f>(VLOOKUP($X6,'[1]Material DB'!$A$3:$AF$113,'[1]Material DB'!U$40,FALSE))/100*$R6</f>
        <v>#N/A</v>
      </c>
      <c r="AS6" s="25" t="e">
        <f>(VLOOKUP($X6,'[1]Material DB'!$A$3:$AF$113,'[1]Material DB'!V$40,FALSE))/100*$R6</f>
        <v>#N/A</v>
      </c>
      <c r="AT6" s="25" t="e">
        <f>(VLOOKUP($X6,'[1]Material DB'!$A$3:$AF$113,'[1]Material DB'!W$40,FALSE))/100*$R6</f>
        <v>#N/A</v>
      </c>
      <c r="AU6" s="25" t="e">
        <f>(VLOOKUP($X6,'[1]Material DB'!$A$3:$AF$113,'[1]Material DB'!X$40,FALSE))/100*$R6</f>
        <v>#N/A</v>
      </c>
      <c r="AV6" s="25" t="e">
        <f>(VLOOKUP($X6,'[1]Material DB'!$A$3:$AF$113,'[1]Material DB'!Y$40,FALSE))/100*$R6</f>
        <v>#N/A</v>
      </c>
      <c r="AW6" s="25" t="e">
        <f>(VLOOKUP($X6,'[1]Material DB'!$A$3:$AF$113,'[1]Material DB'!Z$40,FALSE))/100*$R6</f>
        <v>#N/A</v>
      </c>
      <c r="AX6" s="25" t="e">
        <f>(VLOOKUP($X6,'[1]Material DB'!$A$3:$AF$113,'[1]Material DB'!AA$40,FALSE))/100*$R6</f>
        <v>#N/A</v>
      </c>
      <c r="AY6" s="25" t="e">
        <f>(VLOOKUP($X6,'[1]Material DB'!$A$3:$AF$113,'[1]Material DB'!AB$40,FALSE))/100*$R6</f>
        <v>#N/A</v>
      </c>
      <c r="AZ6" s="25" t="e">
        <f>(VLOOKUP($X6,'[1]Material DB'!$A$3:$AF$113,'[1]Material DB'!AC$40,FALSE))/100*$R6</f>
        <v>#N/A</v>
      </c>
      <c r="BA6" s="25" t="e">
        <f>(VLOOKUP($X6,'[1]Material DB'!$A$3:$AF$113,'[1]Material DB'!AD$40,FALSE))/100*$R6</f>
        <v>#N/A</v>
      </c>
      <c r="BB6" s="25" t="e">
        <f>(VLOOKUP($X6,'[1]Material DB'!$A$3:$AF$113,'[1]Material DB'!AE$40,FALSE))/100*$R6</f>
        <v>#N/A</v>
      </c>
      <c r="BC6" s="25" t="e">
        <f>(VLOOKUP($X6,'[1]Material DB'!$A$3:$AF$113,'[1]Material DB'!AF$40,FALSE))/100*$R6</f>
        <v>#N/A</v>
      </c>
      <c r="BD6" s="40" t="e">
        <f t="shared" si="2"/>
        <v>#N/A</v>
      </c>
    </row>
    <row r="7" spans="1:56">
      <c r="A7" s="10"/>
      <c r="B7" s="11" t="s">
        <v>25</v>
      </c>
      <c r="C7" s="11"/>
      <c r="D7" s="11"/>
      <c r="E7" s="11"/>
      <c r="F7" s="12"/>
      <c r="G7" s="13"/>
      <c r="H7" s="14"/>
      <c r="I7" s="14"/>
      <c r="J7" s="14" t="s">
        <v>191</v>
      </c>
      <c r="K7" s="15">
        <v>1</v>
      </c>
      <c r="L7" s="44" t="s">
        <v>160</v>
      </c>
      <c r="M7" s="45"/>
      <c r="N7" s="32"/>
      <c r="O7" s="32"/>
      <c r="P7" s="32"/>
      <c r="Q7" s="46">
        <v>2</v>
      </c>
      <c r="R7" s="35">
        <f t="shared" si="0"/>
        <v>2</v>
      </c>
      <c r="S7" s="36">
        <f t="shared" si="1"/>
        <v>1.6490698998404415E-3</v>
      </c>
      <c r="T7" s="151" t="s">
        <v>25</v>
      </c>
      <c r="U7" s="28"/>
      <c r="V7" s="48"/>
      <c r="W7" s="48"/>
      <c r="X7" s="32"/>
      <c r="Y7" s="25" t="e">
        <f>(VLOOKUP($X7,'[1]Material DB'!$A$3:$AF$113,'[1]Material DB'!B$40,FALSE))/100*$R7</f>
        <v>#N/A</v>
      </c>
      <c r="Z7" s="25" t="e">
        <f>(VLOOKUP($X7,'[1]Material DB'!$A$3:$AF$113,'[1]Material DB'!C$40,FALSE))/100*$R7</f>
        <v>#N/A</v>
      </c>
      <c r="AA7" s="25" t="e">
        <f>(VLOOKUP($X7,'[1]Material DB'!$A$3:$AF$113,'[1]Material DB'!D$40,FALSE))/100*$R7</f>
        <v>#N/A</v>
      </c>
      <c r="AB7" s="25" t="e">
        <f>(VLOOKUP($X7,'[1]Material DB'!$A$3:$AF$113,'[1]Material DB'!E$40,FALSE))/100*$R7</f>
        <v>#N/A</v>
      </c>
      <c r="AC7" s="25" t="e">
        <f>(VLOOKUP($X7,'[1]Material DB'!$A$3:$AF$113,'[1]Material DB'!F$40,FALSE))/100*$R7</f>
        <v>#N/A</v>
      </c>
      <c r="AD7" s="25" t="e">
        <f>(VLOOKUP($X7,'[1]Material DB'!$A$3:$AF$113,'[1]Material DB'!G$40,FALSE))/100*$R7</f>
        <v>#N/A</v>
      </c>
      <c r="AE7" s="25" t="e">
        <f>(VLOOKUP($X7,'[1]Material DB'!$A$3:$AF$113,'[1]Material DB'!H$40,FALSE))/100*$R7</f>
        <v>#N/A</v>
      </c>
      <c r="AF7" s="25" t="e">
        <f>(VLOOKUP($X7,'[1]Material DB'!$A$3:$AF$113,'[1]Material DB'!I$40,FALSE))/100*$R7</f>
        <v>#N/A</v>
      </c>
      <c r="AG7" s="25" t="e">
        <f>(VLOOKUP($X7,'[1]Material DB'!$A$3:$AF$113,'[1]Material DB'!J$40,FALSE))/100*$R7</f>
        <v>#N/A</v>
      </c>
      <c r="AH7" s="25" t="e">
        <f>(VLOOKUP($X7,'[1]Material DB'!$A$3:$AF$113,'[1]Material DB'!K$40,FALSE))/100*$R7</f>
        <v>#N/A</v>
      </c>
      <c r="AI7" s="25" t="e">
        <f>(VLOOKUP($X7,'[1]Material DB'!$A$3:$AF$113,'[1]Material DB'!L$40,FALSE))/100*$R7</f>
        <v>#N/A</v>
      </c>
      <c r="AJ7" s="25" t="e">
        <f>(VLOOKUP($X7,'[1]Material DB'!$A$3:$AF$113,'[1]Material DB'!M$40,FALSE))/100*$R7</f>
        <v>#N/A</v>
      </c>
      <c r="AK7" s="25" t="e">
        <f>(VLOOKUP($X7,'[1]Material DB'!$A$3:$AF$113,'[1]Material DB'!N$40,FALSE))/100*$R7</f>
        <v>#N/A</v>
      </c>
      <c r="AL7" s="25" t="e">
        <f>(VLOOKUP($X7,'[1]Material DB'!$A$3:$AF$113,'[1]Material DB'!O$40,FALSE))/100*$R7</f>
        <v>#N/A</v>
      </c>
      <c r="AM7" s="25" t="e">
        <f>(VLOOKUP($X7,'[1]Material DB'!$A$3:$AF$113,'[1]Material DB'!P$40,FALSE))/100*$R7</f>
        <v>#N/A</v>
      </c>
      <c r="AN7" s="25" t="e">
        <f>(VLOOKUP($X7,'[1]Material DB'!$A$3:$AF$113,'[1]Material DB'!Q$40,FALSE))/100*$R7</f>
        <v>#N/A</v>
      </c>
      <c r="AO7" s="25" t="e">
        <f>(VLOOKUP($X7,'[1]Material DB'!$A$3:$AF$113,'[1]Material DB'!R$40,FALSE))/100*$R7</f>
        <v>#N/A</v>
      </c>
      <c r="AP7" s="25" t="e">
        <f>(VLOOKUP($X7,'[1]Material DB'!$A$3:$AF$113,'[1]Material DB'!S$40,FALSE))/100*$R7</f>
        <v>#N/A</v>
      </c>
      <c r="AQ7" s="25" t="e">
        <f>(VLOOKUP($X7,'[1]Material DB'!$A$3:$AF$113,'[1]Material DB'!T$40,FALSE))/100*$R7</f>
        <v>#N/A</v>
      </c>
      <c r="AR7" s="25" t="e">
        <f>(VLOOKUP($X7,'[1]Material DB'!$A$3:$AF$113,'[1]Material DB'!U$40,FALSE))/100*$R7</f>
        <v>#N/A</v>
      </c>
      <c r="AS7" s="25" t="e">
        <f>(VLOOKUP($X7,'[1]Material DB'!$A$3:$AF$113,'[1]Material DB'!V$40,FALSE))/100*$R7</f>
        <v>#N/A</v>
      </c>
      <c r="AT7" s="25" t="e">
        <f>(VLOOKUP($X7,'[1]Material DB'!$A$3:$AF$113,'[1]Material DB'!W$40,FALSE))/100*$R7</f>
        <v>#N/A</v>
      </c>
      <c r="AU7" s="25" t="e">
        <f>(VLOOKUP($X7,'[1]Material DB'!$A$3:$AF$113,'[1]Material DB'!X$40,FALSE))/100*$R7</f>
        <v>#N/A</v>
      </c>
      <c r="AV7" s="25" t="e">
        <f>(VLOOKUP($X7,'[1]Material DB'!$A$3:$AF$113,'[1]Material DB'!Y$40,FALSE))/100*$R7</f>
        <v>#N/A</v>
      </c>
      <c r="AW7" s="25" t="e">
        <f>(VLOOKUP($X7,'[1]Material DB'!$A$3:$AF$113,'[1]Material DB'!Z$40,FALSE))/100*$R7</f>
        <v>#N/A</v>
      </c>
      <c r="AX7" s="25" t="e">
        <f>(VLOOKUP($X7,'[1]Material DB'!$A$3:$AF$113,'[1]Material DB'!AA$40,FALSE))/100*$R7</f>
        <v>#N/A</v>
      </c>
      <c r="AY7" s="25" t="e">
        <f>(VLOOKUP($X7,'[1]Material DB'!$A$3:$AF$113,'[1]Material DB'!AB$40,FALSE))/100*$R7</f>
        <v>#N/A</v>
      </c>
      <c r="AZ7" s="25" t="e">
        <f>(VLOOKUP($X7,'[1]Material DB'!$A$3:$AF$113,'[1]Material DB'!AC$40,FALSE))/100*$R7</f>
        <v>#N/A</v>
      </c>
      <c r="BA7" s="25" t="e">
        <f>(VLOOKUP($X7,'[1]Material DB'!$A$3:$AF$113,'[1]Material DB'!AD$40,FALSE))/100*$R7</f>
        <v>#N/A</v>
      </c>
      <c r="BB7" s="25" t="e">
        <f>(VLOOKUP($X7,'[1]Material DB'!$A$3:$AF$113,'[1]Material DB'!AE$40,FALSE))/100*$R7</f>
        <v>#N/A</v>
      </c>
      <c r="BC7" s="25" t="e">
        <f>(VLOOKUP($X7,'[1]Material DB'!$A$3:$AF$113,'[1]Material DB'!AF$40,FALSE))/100*$R7</f>
        <v>#N/A</v>
      </c>
      <c r="BD7" s="26" t="e">
        <f t="shared" si="2"/>
        <v>#N/A</v>
      </c>
    </row>
    <row r="8" spans="1:56">
      <c r="A8" s="27"/>
      <c r="B8" s="28" t="s">
        <v>25</v>
      </c>
      <c r="C8" s="28"/>
      <c r="D8" s="28"/>
      <c r="E8" s="28"/>
      <c r="F8" s="29"/>
      <c r="G8" s="30"/>
      <c r="H8" s="31"/>
      <c r="I8" s="31"/>
      <c r="J8" s="31" t="s">
        <v>192</v>
      </c>
      <c r="K8" s="15">
        <v>1</v>
      </c>
      <c r="L8" s="44" t="s">
        <v>26</v>
      </c>
      <c r="M8" s="45"/>
      <c r="N8" s="32"/>
      <c r="O8" s="32"/>
      <c r="P8" s="32"/>
      <c r="Q8" s="402">
        <v>190.1</v>
      </c>
      <c r="R8" s="35">
        <f t="shared" si="0"/>
        <v>190.1</v>
      </c>
      <c r="S8" s="36">
        <f t="shared" si="1"/>
        <v>0.15674409397983396</v>
      </c>
      <c r="T8" s="151" t="s">
        <v>25</v>
      </c>
      <c r="U8" s="28"/>
      <c r="V8" s="48" t="s">
        <v>255</v>
      </c>
      <c r="W8" s="48"/>
      <c r="X8" s="49"/>
      <c r="Y8" s="25" t="e">
        <f>(VLOOKUP($X8,'[1]Material DB'!$A$3:$AF$113,'[1]Material DB'!B$40,FALSE))/100*$R8</f>
        <v>#N/A</v>
      </c>
      <c r="Z8" s="25" t="e">
        <f>(VLOOKUP($X8,'[1]Material DB'!$A$3:$AF$113,'[1]Material DB'!C$40,FALSE))/100*$R8</f>
        <v>#N/A</v>
      </c>
      <c r="AA8" s="25" t="e">
        <f>(VLOOKUP($X8,'[1]Material DB'!$A$3:$AF$113,'[1]Material DB'!D$40,FALSE))/100*$R8</f>
        <v>#N/A</v>
      </c>
      <c r="AB8" s="25" t="e">
        <f>(VLOOKUP($X8,'[1]Material DB'!$A$3:$AF$113,'[1]Material DB'!E$40,FALSE))/100*$R8</f>
        <v>#N/A</v>
      </c>
      <c r="AC8" s="25" t="e">
        <f>(VLOOKUP($X8,'[1]Material DB'!$A$3:$AF$113,'[1]Material DB'!F$40,FALSE))/100*$R8</f>
        <v>#N/A</v>
      </c>
      <c r="AD8" s="25" t="e">
        <f>(VLOOKUP($X8,'[1]Material DB'!$A$3:$AF$113,'[1]Material DB'!G$40,FALSE))/100*$R8</f>
        <v>#N/A</v>
      </c>
      <c r="AE8" s="25" t="e">
        <f>(VLOOKUP($X8,'[1]Material DB'!$A$3:$AF$113,'[1]Material DB'!H$40,FALSE))/100*$R8</f>
        <v>#N/A</v>
      </c>
      <c r="AF8" s="25" t="e">
        <f>(VLOOKUP($X8,'[1]Material DB'!$A$3:$AF$113,'[1]Material DB'!I$40,FALSE))/100*$R8</f>
        <v>#N/A</v>
      </c>
      <c r="AG8" s="25" t="e">
        <f>(VLOOKUP($X8,'[1]Material DB'!$A$3:$AF$113,'[1]Material DB'!J$40,FALSE))/100*$R8</f>
        <v>#N/A</v>
      </c>
      <c r="AH8" s="25" t="e">
        <f>(VLOOKUP($X8,'[1]Material DB'!$A$3:$AF$113,'[1]Material DB'!K$40,FALSE))/100*$R8</f>
        <v>#N/A</v>
      </c>
      <c r="AI8" s="25" t="e">
        <f>(VLOOKUP($X8,'[1]Material DB'!$A$3:$AF$113,'[1]Material DB'!L$40,FALSE))/100*$R8</f>
        <v>#N/A</v>
      </c>
      <c r="AJ8" s="25" t="e">
        <f>(VLOOKUP($X8,'[1]Material DB'!$A$3:$AF$113,'[1]Material DB'!M$40,FALSE))/100*$R8</f>
        <v>#N/A</v>
      </c>
      <c r="AK8" s="25" t="e">
        <f>(VLOOKUP($X8,'[1]Material DB'!$A$3:$AF$113,'[1]Material DB'!N$40,FALSE))/100*$R8</f>
        <v>#N/A</v>
      </c>
      <c r="AL8" s="25" t="e">
        <f>(VLOOKUP($X8,'[1]Material DB'!$A$3:$AF$113,'[1]Material DB'!O$40,FALSE))/100*$R8</f>
        <v>#N/A</v>
      </c>
      <c r="AM8" s="25" t="e">
        <f>(VLOOKUP($X8,'[1]Material DB'!$A$3:$AF$113,'[1]Material DB'!P$40,FALSE))/100*$R8</f>
        <v>#N/A</v>
      </c>
      <c r="AN8" s="25" t="e">
        <f>(VLOOKUP($X8,'[1]Material DB'!$A$3:$AF$113,'[1]Material DB'!Q$40,FALSE))/100*$R8</f>
        <v>#N/A</v>
      </c>
      <c r="AO8" s="25" t="e">
        <f>(VLOOKUP($X8,'[1]Material DB'!$A$3:$AF$113,'[1]Material DB'!R$40,FALSE))/100*$R8</f>
        <v>#N/A</v>
      </c>
      <c r="AP8" s="25" t="e">
        <f>(VLOOKUP($X8,'[1]Material DB'!$A$3:$AF$113,'[1]Material DB'!S$40,FALSE))/100*$R8</f>
        <v>#N/A</v>
      </c>
      <c r="AQ8" s="25" t="e">
        <f>(VLOOKUP($X8,'[1]Material DB'!$A$3:$AF$113,'[1]Material DB'!T$40,FALSE))/100*$R8</f>
        <v>#N/A</v>
      </c>
      <c r="AR8" s="25" t="e">
        <f>(VLOOKUP($X8,'[1]Material DB'!$A$3:$AF$113,'[1]Material DB'!U$40,FALSE))/100*$R8</f>
        <v>#N/A</v>
      </c>
      <c r="AS8" s="25" t="e">
        <f>(VLOOKUP($X8,'[1]Material DB'!$A$3:$AF$113,'[1]Material DB'!V$40,FALSE))/100*$R8</f>
        <v>#N/A</v>
      </c>
      <c r="AT8" s="25" t="e">
        <f>(VLOOKUP($X8,'[1]Material DB'!$A$3:$AF$113,'[1]Material DB'!W$40,FALSE))/100*$R8</f>
        <v>#N/A</v>
      </c>
      <c r="AU8" s="25" t="e">
        <f>(VLOOKUP($X8,'[1]Material DB'!$A$3:$AF$113,'[1]Material DB'!X$40,FALSE))/100*$R8</f>
        <v>#N/A</v>
      </c>
      <c r="AV8" s="25" t="e">
        <f>(VLOOKUP($X8,'[1]Material DB'!$A$3:$AF$113,'[1]Material DB'!Y$40,FALSE))/100*$R8</f>
        <v>#N/A</v>
      </c>
      <c r="AW8" s="25" t="e">
        <f>(VLOOKUP($X8,'[1]Material DB'!$A$3:$AF$113,'[1]Material DB'!Z$40,FALSE))/100*$R8</f>
        <v>#N/A</v>
      </c>
      <c r="AX8" s="25" t="e">
        <f>(VLOOKUP($X8,'[1]Material DB'!$A$3:$AF$113,'[1]Material DB'!AA$40,FALSE))/100*$R8</f>
        <v>#N/A</v>
      </c>
      <c r="AY8" s="25" t="e">
        <f>(VLOOKUP($X8,'[1]Material DB'!$A$3:$AF$113,'[1]Material DB'!AB$40,FALSE))/100*$R8</f>
        <v>#N/A</v>
      </c>
      <c r="AZ8" s="25" t="e">
        <f>(VLOOKUP($X8,'[1]Material DB'!$A$3:$AF$113,'[1]Material DB'!AC$40,FALSE))/100*$R8</f>
        <v>#N/A</v>
      </c>
      <c r="BA8" s="25" t="e">
        <f>(VLOOKUP($X8,'[1]Material DB'!$A$3:$AF$113,'[1]Material DB'!AD$40,FALSE))/100*$R8</f>
        <v>#N/A</v>
      </c>
      <c r="BB8" s="25" t="e">
        <f>(VLOOKUP($X8,'[1]Material DB'!$A$3:$AF$113,'[1]Material DB'!AE$40,FALSE))/100*$R8</f>
        <v>#N/A</v>
      </c>
      <c r="BC8" s="25" t="e">
        <f>(VLOOKUP($X8,'[1]Material DB'!$A$3:$AF$113,'[1]Material DB'!AF$40,FALSE))/100*$R8</f>
        <v>#N/A</v>
      </c>
      <c r="BD8" s="40" t="e">
        <f t="shared" si="2"/>
        <v>#N/A</v>
      </c>
    </row>
    <row r="9" spans="1:56">
      <c r="A9" s="27"/>
      <c r="B9" s="28" t="s">
        <v>25</v>
      </c>
      <c r="C9" s="28"/>
      <c r="D9" s="28"/>
      <c r="E9" s="28"/>
      <c r="F9" s="29"/>
      <c r="G9" s="30"/>
      <c r="H9" s="31"/>
      <c r="I9" s="31"/>
      <c r="J9" s="31" t="s">
        <v>200</v>
      </c>
      <c r="K9" s="15">
        <v>16</v>
      </c>
      <c r="L9" s="44" t="s">
        <v>26</v>
      </c>
      <c r="M9" s="45"/>
      <c r="N9" s="32"/>
      <c r="O9" s="32"/>
      <c r="P9" s="32"/>
      <c r="Q9" s="50"/>
      <c r="R9" s="35">
        <f t="shared" si="0"/>
        <v>0</v>
      </c>
      <c r="S9" s="36">
        <f t="shared" si="1"/>
        <v>0</v>
      </c>
      <c r="T9" s="151" t="s">
        <v>25</v>
      </c>
      <c r="U9" s="28"/>
      <c r="V9" s="48" t="s">
        <v>255</v>
      </c>
      <c r="W9" s="28" t="s">
        <v>195</v>
      </c>
      <c r="X9" s="51"/>
      <c r="Y9" s="25" t="e">
        <f>(VLOOKUP($X9,'[1]Material DB'!$A$3:$AF$113,'[1]Material DB'!B$40,FALSE))/100*$R9</f>
        <v>#N/A</v>
      </c>
      <c r="Z9" s="25" t="e">
        <f>(VLOOKUP($X9,'[1]Material DB'!$A$3:$AF$113,'[1]Material DB'!C$40,FALSE))/100*$R9</f>
        <v>#N/A</v>
      </c>
      <c r="AA9" s="25" t="e">
        <f>(VLOOKUP($X9,'[1]Material DB'!$A$3:$AF$113,'[1]Material DB'!D$40,FALSE))/100*$R9</f>
        <v>#N/A</v>
      </c>
      <c r="AB9" s="25" t="e">
        <f>(VLOOKUP($X9,'[1]Material DB'!$A$3:$AF$113,'[1]Material DB'!E$40,FALSE))/100*$R9</f>
        <v>#N/A</v>
      </c>
      <c r="AC9" s="25" t="e">
        <f>(VLOOKUP($X9,'[1]Material DB'!$A$3:$AF$113,'[1]Material DB'!F$40,FALSE))/100*$R9</f>
        <v>#N/A</v>
      </c>
      <c r="AD9" s="25" t="e">
        <f>(VLOOKUP($X9,'[1]Material DB'!$A$3:$AF$113,'[1]Material DB'!G$40,FALSE))/100*$R9</f>
        <v>#N/A</v>
      </c>
      <c r="AE9" s="25" t="e">
        <f>(VLOOKUP($X9,'[1]Material DB'!$A$3:$AF$113,'[1]Material DB'!H$40,FALSE))/100*$R9</f>
        <v>#N/A</v>
      </c>
      <c r="AF9" s="25" t="e">
        <f>(VLOOKUP($X9,'[1]Material DB'!$A$3:$AF$113,'[1]Material DB'!I$40,FALSE))/100*$R9</f>
        <v>#N/A</v>
      </c>
      <c r="AG9" s="25" t="e">
        <f>(VLOOKUP($X9,'[1]Material DB'!$A$3:$AF$113,'[1]Material DB'!J$40,FALSE))/100*$R9</f>
        <v>#N/A</v>
      </c>
      <c r="AH9" s="25" t="e">
        <f>(VLOOKUP($X9,'[1]Material DB'!$A$3:$AF$113,'[1]Material DB'!K$40,FALSE))/100*$R9</f>
        <v>#N/A</v>
      </c>
      <c r="AI9" s="25" t="e">
        <f>(VLOOKUP($X9,'[1]Material DB'!$A$3:$AF$113,'[1]Material DB'!L$40,FALSE))/100*$R9</f>
        <v>#N/A</v>
      </c>
      <c r="AJ9" s="25" t="e">
        <f>(VLOOKUP($X9,'[1]Material DB'!$A$3:$AF$113,'[1]Material DB'!M$40,FALSE))/100*$R9</f>
        <v>#N/A</v>
      </c>
      <c r="AK9" s="25" t="e">
        <f>(VLOOKUP($X9,'[1]Material DB'!$A$3:$AF$113,'[1]Material DB'!N$40,FALSE))/100*$R9</f>
        <v>#N/A</v>
      </c>
      <c r="AL9" s="25" t="e">
        <f>(VLOOKUP($X9,'[1]Material DB'!$A$3:$AF$113,'[1]Material DB'!O$40,FALSE))/100*$R9</f>
        <v>#N/A</v>
      </c>
      <c r="AM9" s="25" t="e">
        <f>(VLOOKUP($X9,'[1]Material DB'!$A$3:$AF$113,'[1]Material DB'!P$40,FALSE))/100*$R9</f>
        <v>#N/A</v>
      </c>
      <c r="AN9" s="25" t="e">
        <f>(VLOOKUP($X9,'[1]Material DB'!$A$3:$AF$113,'[1]Material DB'!Q$40,FALSE))/100*$R9</f>
        <v>#N/A</v>
      </c>
      <c r="AO9" s="25" t="e">
        <f>(VLOOKUP($X9,'[1]Material DB'!$A$3:$AF$113,'[1]Material DB'!R$40,FALSE))/100*$R9</f>
        <v>#N/A</v>
      </c>
      <c r="AP9" s="25" t="e">
        <f>(VLOOKUP($X9,'[1]Material DB'!$A$3:$AF$113,'[1]Material DB'!S$40,FALSE))/100*$R9</f>
        <v>#N/A</v>
      </c>
      <c r="AQ9" s="25" t="e">
        <f>(VLOOKUP($X9,'[1]Material DB'!$A$3:$AF$113,'[1]Material DB'!T$40,FALSE))/100*$R9</f>
        <v>#N/A</v>
      </c>
      <c r="AR9" s="25" t="e">
        <f>(VLOOKUP($X9,'[1]Material DB'!$A$3:$AF$113,'[1]Material DB'!U$40,FALSE))/100*$R9</f>
        <v>#N/A</v>
      </c>
      <c r="AS9" s="25" t="e">
        <f>(VLOOKUP($X9,'[1]Material DB'!$A$3:$AF$113,'[1]Material DB'!V$40,FALSE))/100*$R9</f>
        <v>#N/A</v>
      </c>
      <c r="AT9" s="25" t="e">
        <f>(VLOOKUP($X9,'[1]Material DB'!$A$3:$AF$113,'[1]Material DB'!W$40,FALSE))/100*$R9</f>
        <v>#N/A</v>
      </c>
      <c r="AU9" s="25" t="e">
        <f>(VLOOKUP($X9,'[1]Material DB'!$A$3:$AF$113,'[1]Material DB'!X$40,FALSE))/100*$R9</f>
        <v>#N/A</v>
      </c>
      <c r="AV9" s="25" t="e">
        <f>(VLOOKUP($X9,'[1]Material DB'!$A$3:$AF$113,'[1]Material DB'!Y$40,FALSE))/100*$R9</f>
        <v>#N/A</v>
      </c>
      <c r="AW9" s="25" t="e">
        <f>(VLOOKUP($X9,'[1]Material DB'!$A$3:$AF$113,'[1]Material DB'!Z$40,FALSE))/100*$R9</f>
        <v>#N/A</v>
      </c>
      <c r="AX9" s="25" t="e">
        <f>(VLOOKUP($X9,'[1]Material DB'!$A$3:$AF$113,'[1]Material DB'!AA$40,FALSE))/100*$R9</f>
        <v>#N/A</v>
      </c>
      <c r="AY9" s="25" t="e">
        <f>(VLOOKUP($X9,'[1]Material DB'!$A$3:$AF$113,'[1]Material DB'!AB$40,FALSE))/100*$R9</f>
        <v>#N/A</v>
      </c>
      <c r="AZ9" s="25" t="e">
        <f>(VLOOKUP($X9,'[1]Material DB'!$A$3:$AF$113,'[1]Material DB'!AC$40,FALSE))/100*$R9</f>
        <v>#N/A</v>
      </c>
      <c r="BA9" s="25" t="e">
        <f>(VLOOKUP($X9,'[1]Material DB'!$A$3:$AF$113,'[1]Material DB'!AD$40,FALSE))/100*$R9</f>
        <v>#N/A</v>
      </c>
      <c r="BB9" s="25" t="e">
        <f>(VLOOKUP($X9,'[1]Material DB'!$A$3:$AF$113,'[1]Material DB'!AE$40,FALSE))/100*$R9</f>
        <v>#N/A</v>
      </c>
      <c r="BC9" s="25" t="e">
        <f>(VLOOKUP($X9,'[1]Material DB'!$A$3:$AF$113,'[1]Material DB'!AF$40,FALSE))/100*$R9</f>
        <v>#N/A</v>
      </c>
      <c r="BD9" s="40" t="e">
        <f t="shared" si="2"/>
        <v>#N/A</v>
      </c>
    </row>
    <row r="10" spans="1:56">
      <c r="A10" s="27"/>
      <c r="B10" s="28" t="s">
        <v>25</v>
      </c>
      <c r="C10" s="28"/>
      <c r="D10" s="28"/>
      <c r="E10" s="28"/>
      <c r="F10" s="29"/>
      <c r="G10" s="230"/>
      <c r="H10" s="31"/>
      <c r="I10" s="31"/>
      <c r="J10" s="31" t="s">
        <v>253</v>
      </c>
      <c r="K10" s="15">
        <v>2</v>
      </c>
      <c r="L10" s="44" t="s">
        <v>26</v>
      </c>
      <c r="M10" s="45"/>
      <c r="N10" s="32"/>
      <c r="O10" s="32"/>
      <c r="P10" s="32"/>
      <c r="Q10" s="46">
        <f>R10/K10</f>
        <v>39.530999999999999</v>
      </c>
      <c r="R10" s="403">
        <v>79.061999999999998</v>
      </c>
      <c r="S10" s="36">
        <f t="shared" si="1"/>
        <v>6.5189382210592492E-2</v>
      </c>
      <c r="T10" s="151" t="s">
        <v>25</v>
      </c>
      <c r="U10" s="47" t="s">
        <v>204</v>
      </c>
      <c r="V10" s="48" t="s">
        <v>255</v>
      </c>
      <c r="W10" s="28"/>
      <c r="X10" s="28"/>
      <c r="Y10" s="25" t="e">
        <f>(VLOOKUP($X10,'[1]Material DB'!$A$3:$AF$113,'[1]Material DB'!B$40,FALSE))/100*$R10</f>
        <v>#N/A</v>
      </c>
      <c r="Z10" s="25" t="e">
        <f>(VLOOKUP($X10,'[1]Material DB'!$A$3:$AF$113,'[1]Material DB'!C$40,FALSE))/100*$R10</f>
        <v>#N/A</v>
      </c>
      <c r="AA10" s="25" t="e">
        <f>(VLOOKUP($X10,'[1]Material DB'!$A$3:$AF$113,'[1]Material DB'!D$40,FALSE))/100*$R10</f>
        <v>#N/A</v>
      </c>
      <c r="AB10" s="25" t="e">
        <f>(VLOOKUP($X10,'[1]Material DB'!$A$3:$AF$113,'[1]Material DB'!E$40,FALSE))/100*$R10</f>
        <v>#N/A</v>
      </c>
      <c r="AC10" s="25" t="e">
        <f>(VLOOKUP($X10,'[1]Material DB'!$A$3:$AF$113,'[1]Material DB'!F$40,FALSE))/100*$R10</f>
        <v>#N/A</v>
      </c>
      <c r="AD10" s="25" t="e">
        <f>(VLOOKUP($X10,'[1]Material DB'!$A$3:$AF$113,'[1]Material DB'!G$40,FALSE))/100*$R10</f>
        <v>#N/A</v>
      </c>
      <c r="AE10" s="25" t="e">
        <f>(VLOOKUP($X10,'[1]Material DB'!$A$3:$AF$113,'[1]Material DB'!H$40,FALSE))/100*$R10</f>
        <v>#N/A</v>
      </c>
      <c r="AF10" s="25" t="e">
        <f>(VLOOKUP($X10,'[1]Material DB'!$A$3:$AF$113,'[1]Material DB'!I$40,FALSE))/100*$R10</f>
        <v>#N/A</v>
      </c>
      <c r="AG10" s="25" t="e">
        <f>(VLOOKUP($X10,'[1]Material DB'!$A$3:$AF$113,'[1]Material DB'!J$40,FALSE))/100*$R10</f>
        <v>#N/A</v>
      </c>
      <c r="AH10" s="25" t="e">
        <f>(VLOOKUP($X10,'[1]Material DB'!$A$3:$AF$113,'[1]Material DB'!K$40,FALSE))/100*$R10</f>
        <v>#N/A</v>
      </c>
      <c r="AI10" s="25" t="e">
        <f>(VLOOKUP($X10,'[1]Material DB'!$A$3:$AF$113,'[1]Material DB'!L$40,FALSE))/100*$R10</f>
        <v>#N/A</v>
      </c>
      <c r="AJ10" s="25" t="e">
        <f>(VLOOKUP($X10,'[1]Material DB'!$A$3:$AF$113,'[1]Material DB'!M$40,FALSE))/100*$R10</f>
        <v>#N/A</v>
      </c>
      <c r="AK10" s="25" t="e">
        <f>(VLOOKUP($X10,'[1]Material DB'!$A$3:$AF$113,'[1]Material DB'!N$40,FALSE))/100*$R10</f>
        <v>#N/A</v>
      </c>
      <c r="AL10" s="25" t="e">
        <f>(VLOOKUP($X10,'[1]Material DB'!$A$3:$AF$113,'[1]Material DB'!O$40,FALSE))/100*$R10</f>
        <v>#N/A</v>
      </c>
      <c r="AM10" s="25" t="e">
        <f>(VLOOKUP($X10,'[1]Material DB'!$A$3:$AF$113,'[1]Material DB'!P$40,FALSE))/100*$R10</f>
        <v>#N/A</v>
      </c>
      <c r="AN10" s="25" t="e">
        <f>(VLOOKUP($X10,'[1]Material DB'!$A$3:$AF$113,'[1]Material DB'!Q$40,FALSE))/100*$R10</f>
        <v>#N/A</v>
      </c>
      <c r="AO10" s="25" t="e">
        <f>(VLOOKUP($X10,'[1]Material DB'!$A$3:$AF$113,'[1]Material DB'!R$40,FALSE))/100*$R10</f>
        <v>#N/A</v>
      </c>
      <c r="AP10" s="25" t="e">
        <f>(VLOOKUP($X10,'[1]Material DB'!$A$3:$AF$113,'[1]Material DB'!S$40,FALSE))/100*$R10</f>
        <v>#N/A</v>
      </c>
      <c r="AQ10" s="25" t="e">
        <f>(VLOOKUP($X10,'[1]Material DB'!$A$3:$AF$113,'[1]Material DB'!T$40,FALSE))/100*$R10</f>
        <v>#N/A</v>
      </c>
      <c r="AR10" s="25" t="e">
        <f>(VLOOKUP($X10,'[1]Material DB'!$A$3:$AF$113,'[1]Material DB'!U$40,FALSE))/100*$R10</f>
        <v>#N/A</v>
      </c>
      <c r="AS10" s="25" t="e">
        <f>(VLOOKUP($X10,'[1]Material DB'!$A$3:$AF$113,'[1]Material DB'!V$40,FALSE))/100*$R10</f>
        <v>#N/A</v>
      </c>
      <c r="AT10" s="25" t="e">
        <f>(VLOOKUP($X10,'[1]Material DB'!$A$3:$AF$113,'[1]Material DB'!W$40,FALSE))/100*$R10</f>
        <v>#N/A</v>
      </c>
      <c r="AU10" s="25" t="e">
        <f>(VLOOKUP($X10,'[1]Material DB'!$A$3:$AF$113,'[1]Material DB'!X$40,FALSE))/100*$R10</f>
        <v>#N/A</v>
      </c>
      <c r="AV10" s="25" t="e">
        <f>(VLOOKUP($X10,'[1]Material DB'!$A$3:$AF$113,'[1]Material DB'!Y$40,FALSE))/100*$R10</f>
        <v>#N/A</v>
      </c>
      <c r="AW10" s="25" t="e">
        <f>(VLOOKUP($X10,'[1]Material DB'!$A$3:$AF$113,'[1]Material DB'!Z$40,FALSE))/100*$R10</f>
        <v>#N/A</v>
      </c>
      <c r="AX10" s="25" t="e">
        <f>(VLOOKUP($X10,'[1]Material DB'!$A$3:$AF$113,'[1]Material DB'!AA$40,FALSE))/100*$R10</f>
        <v>#N/A</v>
      </c>
      <c r="AY10" s="25" t="e">
        <f>(VLOOKUP($X10,'[1]Material DB'!$A$3:$AF$113,'[1]Material DB'!AB$40,FALSE))/100*$R10</f>
        <v>#N/A</v>
      </c>
      <c r="AZ10" s="25" t="e">
        <f>(VLOOKUP($X10,'[1]Material DB'!$A$3:$AF$113,'[1]Material DB'!AC$40,FALSE))/100*$R10</f>
        <v>#N/A</v>
      </c>
      <c r="BA10" s="25" t="e">
        <f>(VLOOKUP($X10,'[1]Material DB'!$A$3:$AF$113,'[1]Material DB'!AD$40,FALSE))/100*$R10</f>
        <v>#N/A</v>
      </c>
      <c r="BB10" s="25" t="e">
        <f>(VLOOKUP($X10,'[1]Material DB'!$A$3:$AF$113,'[1]Material DB'!AE$40,FALSE))/100*$R10</f>
        <v>#N/A</v>
      </c>
      <c r="BC10" s="25" t="e">
        <f>(VLOOKUP($X10,'[1]Material DB'!$A$3:$AF$113,'[1]Material DB'!AF$40,FALSE))/100*$R10</f>
        <v>#N/A</v>
      </c>
      <c r="BD10" s="40" t="e">
        <f t="shared" si="2"/>
        <v>#N/A</v>
      </c>
    </row>
    <row r="11" spans="1:56">
      <c r="A11" s="10"/>
      <c r="B11" s="11" t="s">
        <v>25</v>
      </c>
      <c r="C11" s="11"/>
      <c r="D11" s="11"/>
      <c r="E11" s="11"/>
      <c r="F11" s="12"/>
      <c r="G11" s="230"/>
      <c r="H11" s="14"/>
      <c r="I11" s="14"/>
      <c r="J11" s="14" t="s">
        <v>254</v>
      </c>
      <c r="K11" s="15">
        <v>1</v>
      </c>
      <c r="L11" s="44" t="s">
        <v>26</v>
      </c>
      <c r="M11" s="45"/>
      <c r="N11" s="32"/>
      <c r="O11" s="32"/>
      <c r="P11" s="32"/>
      <c r="Q11" s="46">
        <v>11.244999999999999</v>
      </c>
      <c r="R11" s="403">
        <f>Q11*K11</f>
        <v>11.244999999999999</v>
      </c>
      <c r="S11" s="36">
        <f t="shared" si="1"/>
        <v>9.2718955118528817E-3</v>
      </c>
      <c r="T11" s="151" t="s">
        <v>25</v>
      </c>
      <c r="U11" s="47" t="s">
        <v>205</v>
      </c>
      <c r="V11" s="48" t="s">
        <v>255</v>
      </c>
      <c r="W11" s="48"/>
      <c r="X11" s="32"/>
      <c r="Y11" s="25" t="e">
        <f>(VLOOKUP($X11,'[1]Material DB'!$A$3:$AF$113,'[1]Material DB'!B$40,FALSE))/100*$R11</f>
        <v>#N/A</v>
      </c>
      <c r="Z11" s="25" t="e">
        <f>(VLOOKUP($X11,'[1]Material DB'!$A$3:$AF$113,'[1]Material DB'!C$40,FALSE))/100*$R11</f>
        <v>#N/A</v>
      </c>
      <c r="AA11" s="25" t="e">
        <f>(VLOOKUP($X11,'[1]Material DB'!$A$3:$AF$113,'[1]Material DB'!D$40,FALSE))/100*$R11</f>
        <v>#N/A</v>
      </c>
      <c r="AB11" s="25" t="e">
        <f>(VLOOKUP($X11,'[1]Material DB'!$A$3:$AF$113,'[1]Material DB'!E$40,FALSE))/100*$R11</f>
        <v>#N/A</v>
      </c>
      <c r="AC11" s="25" t="e">
        <f>(VLOOKUP($X11,'[1]Material DB'!$A$3:$AF$113,'[1]Material DB'!F$40,FALSE))/100*$R11</f>
        <v>#N/A</v>
      </c>
      <c r="AD11" s="25" t="e">
        <f>(VLOOKUP($X11,'[1]Material DB'!$A$3:$AF$113,'[1]Material DB'!G$40,FALSE))/100*$R11</f>
        <v>#N/A</v>
      </c>
      <c r="AE11" s="25" t="e">
        <f>(VLOOKUP($X11,'[1]Material DB'!$A$3:$AF$113,'[1]Material DB'!H$40,FALSE))/100*$R11</f>
        <v>#N/A</v>
      </c>
      <c r="AF11" s="25" t="e">
        <f>(VLOOKUP($X11,'[1]Material DB'!$A$3:$AF$113,'[1]Material DB'!I$40,FALSE))/100*$R11</f>
        <v>#N/A</v>
      </c>
      <c r="AG11" s="25" t="e">
        <f>(VLOOKUP($X11,'[1]Material DB'!$A$3:$AF$113,'[1]Material DB'!J$40,FALSE))/100*$R11</f>
        <v>#N/A</v>
      </c>
      <c r="AH11" s="25" t="e">
        <f>(VLOOKUP($X11,'[1]Material DB'!$A$3:$AF$113,'[1]Material DB'!K$40,FALSE))/100*$R11</f>
        <v>#N/A</v>
      </c>
      <c r="AI11" s="25" t="e">
        <f>(VLOOKUP($X11,'[1]Material DB'!$A$3:$AF$113,'[1]Material DB'!L$40,FALSE))/100*$R11</f>
        <v>#N/A</v>
      </c>
      <c r="AJ11" s="25" t="e">
        <f>(VLOOKUP($X11,'[1]Material DB'!$A$3:$AF$113,'[1]Material DB'!M$40,FALSE))/100*$R11</f>
        <v>#N/A</v>
      </c>
      <c r="AK11" s="25" t="e">
        <f>(VLOOKUP($X11,'[1]Material DB'!$A$3:$AF$113,'[1]Material DB'!N$40,FALSE))/100*$R11</f>
        <v>#N/A</v>
      </c>
      <c r="AL11" s="25" t="e">
        <f>(VLOOKUP($X11,'[1]Material DB'!$A$3:$AF$113,'[1]Material DB'!O$40,FALSE))/100*$R11</f>
        <v>#N/A</v>
      </c>
      <c r="AM11" s="25" t="e">
        <f>(VLOOKUP($X11,'[1]Material DB'!$A$3:$AF$113,'[1]Material DB'!P$40,FALSE))/100*$R11</f>
        <v>#N/A</v>
      </c>
      <c r="AN11" s="25" t="e">
        <f>(VLOOKUP($X11,'[1]Material DB'!$A$3:$AF$113,'[1]Material DB'!Q$40,FALSE))/100*$R11</f>
        <v>#N/A</v>
      </c>
      <c r="AO11" s="25" t="e">
        <f>(VLOOKUP($X11,'[1]Material DB'!$A$3:$AF$113,'[1]Material DB'!R$40,FALSE))/100*$R11</f>
        <v>#N/A</v>
      </c>
      <c r="AP11" s="25" t="e">
        <f>(VLOOKUP($X11,'[1]Material DB'!$A$3:$AF$113,'[1]Material DB'!S$40,FALSE))/100*$R11</f>
        <v>#N/A</v>
      </c>
      <c r="AQ11" s="25" t="e">
        <f>(VLOOKUP($X11,'[1]Material DB'!$A$3:$AF$113,'[1]Material DB'!T$40,FALSE))/100*$R11</f>
        <v>#N/A</v>
      </c>
      <c r="AR11" s="25" t="e">
        <f>(VLOOKUP($X11,'[1]Material DB'!$A$3:$AF$113,'[1]Material DB'!U$40,FALSE))/100*$R11</f>
        <v>#N/A</v>
      </c>
      <c r="AS11" s="25" t="e">
        <f>(VLOOKUP($X11,'[1]Material DB'!$A$3:$AF$113,'[1]Material DB'!V$40,FALSE))/100*$R11</f>
        <v>#N/A</v>
      </c>
      <c r="AT11" s="25" t="e">
        <f>(VLOOKUP($X11,'[1]Material DB'!$A$3:$AF$113,'[1]Material DB'!W$40,FALSE))/100*$R11</f>
        <v>#N/A</v>
      </c>
      <c r="AU11" s="25" t="e">
        <f>(VLOOKUP($X11,'[1]Material DB'!$A$3:$AF$113,'[1]Material DB'!X$40,FALSE))/100*$R11</f>
        <v>#N/A</v>
      </c>
      <c r="AV11" s="25" t="e">
        <f>(VLOOKUP($X11,'[1]Material DB'!$A$3:$AF$113,'[1]Material DB'!Y$40,FALSE))/100*$R11</f>
        <v>#N/A</v>
      </c>
      <c r="AW11" s="25" t="e">
        <f>(VLOOKUP($X11,'[1]Material DB'!$A$3:$AF$113,'[1]Material DB'!Z$40,FALSE))/100*$R11</f>
        <v>#N/A</v>
      </c>
      <c r="AX11" s="25" t="e">
        <f>(VLOOKUP($X11,'[1]Material DB'!$A$3:$AF$113,'[1]Material DB'!AA$40,FALSE))/100*$R11</f>
        <v>#N/A</v>
      </c>
      <c r="AY11" s="25" t="e">
        <f>(VLOOKUP($X11,'[1]Material DB'!$A$3:$AF$113,'[1]Material DB'!AB$40,FALSE))/100*$R11</f>
        <v>#N/A</v>
      </c>
      <c r="AZ11" s="25" t="e">
        <f>(VLOOKUP($X11,'[1]Material DB'!$A$3:$AF$113,'[1]Material DB'!AC$40,FALSE))/100*$R11</f>
        <v>#N/A</v>
      </c>
      <c r="BA11" s="25" t="e">
        <f>(VLOOKUP($X11,'[1]Material DB'!$A$3:$AF$113,'[1]Material DB'!AD$40,FALSE))/100*$R11</f>
        <v>#N/A</v>
      </c>
      <c r="BB11" s="25" t="e">
        <f>(VLOOKUP($X11,'[1]Material DB'!$A$3:$AF$113,'[1]Material DB'!AE$40,FALSE))/100*$R11</f>
        <v>#N/A</v>
      </c>
      <c r="BC11" s="25" t="e">
        <f>(VLOOKUP($X11,'[1]Material DB'!$A$3:$AF$113,'[1]Material DB'!AF$40,FALSE))/100*$R11</f>
        <v>#N/A</v>
      </c>
      <c r="BD11" s="26" t="e">
        <f t="shared" si="2"/>
        <v>#N/A</v>
      </c>
    </row>
    <row r="12" spans="1:56">
      <c r="A12" s="27"/>
      <c r="B12" s="28" t="s">
        <v>25</v>
      </c>
      <c r="C12" s="28"/>
      <c r="D12" s="28"/>
      <c r="E12" s="28"/>
      <c r="F12" s="29"/>
      <c r="G12" s="30"/>
      <c r="H12" s="31"/>
      <c r="I12" s="31"/>
      <c r="J12" s="31" t="s">
        <v>201</v>
      </c>
      <c r="K12" s="15">
        <v>3</v>
      </c>
      <c r="L12" s="44" t="s">
        <v>26</v>
      </c>
      <c r="M12" s="45"/>
      <c r="N12" s="32"/>
      <c r="O12" s="32"/>
      <c r="P12" s="32"/>
      <c r="Q12" s="46">
        <v>1</v>
      </c>
      <c r="R12" s="35">
        <f>Q12*K12</f>
        <v>3</v>
      </c>
      <c r="S12" s="36">
        <f t="shared" si="1"/>
        <v>2.4736048497606624E-3</v>
      </c>
      <c r="T12" s="151" t="s">
        <v>25</v>
      </c>
      <c r="U12" s="28"/>
      <c r="V12" s="48"/>
      <c r="W12" s="48" t="s">
        <v>196</v>
      </c>
      <c r="X12" s="48" t="s">
        <v>156</v>
      </c>
      <c r="Y12" s="25">
        <f>(VLOOKUP($X12,'[1]Material DB'!$A$3:$AF$113,'[1]Material DB'!B$40,FALSE))/100*$R12</f>
        <v>0</v>
      </c>
      <c r="Z12" s="25">
        <f>(VLOOKUP($X12,'[1]Material DB'!$A$3:$AF$113,'[1]Material DB'!C$40,FALSE))/100*$R12</f>
        <v>0</v>
      </c>
      <c r="AA12" s="25">
        <f>(VLOOKUP($X12,'[1]Material DB'!$A$3:$AF$113,'[1]Material DB'!D$40,FALSE))/100*$R12</f>
        <v>0</v>
      </c>
      <c r="AB12" s="25">
        <f>(VLOOKUP($X12,'[1]Material DB'!$A$3:$AF$113,'[1]Material DB'!E$40,FALSE))/100*$R12</f>
        <v>0</v>
      </c>
      <c r="AC12" s="25">
        <f>(VLOOKUP($X12,'[1]Material DB'!$A$3:$AF$113,'[1]Material DB'!F$40,FALSE))/100*$R12</f>
        <v>0</v>
      </c>
      <c r="AD12" s="25">
        <f>(VLOOKUP($X12,'[1]Material DB'!$A$3:$AF$113,'[1]Material DB'!G$40,FALSE))/100*$R12</f>
        <v>0.03</v>
      </c>
      <c r="AE12" s="25">
        <f>(VLOOKUP($X12,'[1]Material DB'!$A$3:$AF$113,'[1]Material DB'!H$40,FALSE))/100*$R12</f>
        <v>0</v>
      </c>
      <c r="AF12" s="25">
        <f>(VLOOKUP($X12,'[1]Material DB'!$A$3:$AF$113,'[1]Material DB'!I$40,FALSE))/100*$R12</f>
        <v>2.931</v>
      </c>
      <c r="AG12" s="25">
        <f>(VLOOKUP($X12,'[1]Material DB'!$A$3:$AF$113,'[1]Material DB'!J$40,FALSE))/100*$R12</f>
        <v>1.4999999999999999E-2</v>
      </c>
      <c r="AH12" s="25">
        <f>(VLOOKUP($X12,'[1]Material DB'!$A$3:$AF$113,'[1]Material DB'!K$40,FALSE))/100*$R12</f>
        <v>0</v>
      </c>
      <c r="AI12" s="25">
        <f>(VLOOKUP($X12,'[1]Material DB'!$A$3:$AF$113,'[1]Material DB'!L$40,FALSE))/100*$R12</f>
        <v>0</v>
      </c>
      <c r="AJ12" s="25">
        <f>(VLOOKUP($X12,'[1]Material DB'!$A$3:$AF$113,'[1]Material DB'!M$40,FALSE))/100*$R12</f>
        <v>0</v>
      </c>
      <c r="AK12" s="25">
        <f>(VLOOKUP($X12,'[1]Material DB'!$A$3:$AF$113,'[1]Material DB'!N$40,FALSE))/100*$R12</f>
        <v>0</v>
      </c>
      <c r="AL12" s="25">
        <f>(VLOOKUP($X12,'[1]Material DB'!$A$3:$AF$113,'[1]Material DB'!O$40,FALSE))/100*$R12</f>
        <v>3.0000000000000001E-3</v>
      </c>
      <c r="AM12" s="25">
        <f>(VLOOKUP($X12,'[1]Material DB'!$A$3:$AF$113,'[1]Material DB'!P$40,FALSE))/100*$R12</f>
        <v>3.0000000000000001E-3</v>
      </c>
      <c r="AN12" s="25">
        <f>(VLOOKUP($X12,'[1]Material DB'!$A$3:$AF$113,'[1]Material DB'!Q$40,FALSE))/100*$R12</f>
        <v>1.2E-2</v>
      </c>
      <c r="AO12" s="25">
        <f>(VLOOKUP($X12,'[1]Material DB'!$A$3:$AF$113,'[1]Material DB'!R$40,FALSE))/100*$R12</f>
        <v>0</v>
      </c>
      <c r="AP12" s="25">
        <f>(VLOOKUP($X12,'[1]Material DB'!$A$3:$AF$113,'[1]Material DB'!S$40,FALSE))/100*$R12</f>
        <v>0</v>
      </c>
      <c r="AQ12" s="25">
        <f>(VLOOKUP($X12,'[1]Material DB'!$A$3:$AF$113,'[1]Material DB'!T$40,FALSE))/100*$R12</f>
        <v>6.0000000000000001E-3</v>
      </c>
      <c r="AR12" s="25">
        <f>(VLOOKUP($X12,'[1]Material DB'!$A$3:$AF$113,'[1]Material DB'!U$40,FALSE))/100*$R12</f>
        <v>0</v>
      </c>
      <c r="AS12" s="25">
        <f>(VLOOKUP($X12,'[1]Material DB'!$A$3:$AF$113,'[1]Material DB'!V$40,FALSE))/100*$R12</f>
        <v>0</v>
      </c>
      <c r="AT12" s="25">
        <f>(VLOOKUP($X12,'[1]Material DB'!$A$3:$AF$113,'[1]Material DB'!W$40,FALSE))/100*$R12</f>
        <v>0</v>
      </c>
      <c r="AU12" s="25">
        <f>(VLOOKUP($X12,'[1]Material DB'!$A$3:$AF$113,'[1]Material DB'!X$40,FALSE))/100*$R12</f>
        <v>0</v>
      </c>
      <c r="AV12" s="25">
        <f>(VLOOKUP($X12,'[1]Material DB'!$A$3:$AF$113,'[1]Material DB'!Y$40,FALSE))/100*$R12</f>
        <v>0</v>
      </c>
      <c r="AW12" s="25">
        <f>(VLOOKUP($X12,'[1]Material DB'!$A$3:$AF$113,'[1]Material DB'!Z$40,FALSE))/100*$R12</f>
        <v>0</v>
      </c>
      <c r="AX12" s="25">
        <f>(VLOOKUP($X12,'[1]Material DB'!$A$3:$AF$113,'[1]Material DB'!AA$40,FALSE))/100*$R12</f>
        <v>0</v>
      </c>
      <c r="AY12" s="25">
        <f>(VLOOKUP($X12,'[1]Material DB'!$A$3:$AF$113,'[1]Material DB'!AB$40,FALSE))/100*$R12</f>
        <v>0</v>
      </c>
      <c r="AZ12" s="25">
        <f>(VLOOKUP($X12,'[1]Material DB'!$A$3:$AF$113,'[1]Material DB'!AC$40,FALSE))/100*$R12</f>
        <v>0</v>
      </c>
      <c r="BA12" s="25">
        <f>(VLOOKUP($X12,'[1]Material DB'!$A$3:$AF$113,'[1]Material DB'!AD$40,FALSE))/100*$R12</f>
        <v>0</v>
      </c>
      <c r="BB12" s="25">
        <f>(VLOOKUP($X12,'[1]Material DB'!$A$3:$AF$113,'[1]Material DB'!AE$40,FALSE))/100*$R12</f>
        <v>0</v>
      </c>
      <c r="BC12" s="25">
        <f>(VLOOKUP($X12,'[1]Material DB'!$A$3:$AF$113,'[1]Material DB'!AF$40,FALSE))/100*$R12</f>
        <v>0</v>
      </c>
      <c r="BD12" s="40">
        <f t="shared" si="2"/>
        <v>3</v>
      </c>
    </row>
    <row r="13" spans="1:56">
      <c r="A13" s="27"/>
      <c r="B13" s="28" t="s">
        <v>25</v>
      </c>
      <c r="C13" s="28"/>
      <c r="D13" s="28"/>
      <c r="E13" s="28"/>
      <c r="F13" s="29"/>
      <c r="G13" s="30"/>
      <c r="H13" s="31"/>
      <c r="I13" s="31"/>
      <c r="J13" s="31" t="s">
        <v>202</v>
      </c>
      <c r="K13" s="15">
        <v>12</v>
      </c>
      <c r="L13" s="44" t="s">
        <v>26</v>
      </c>
      <c r="M13" s="45"/>
      <c r="N13" s="32"/>
      <c r="O13" s="32"/>
      <c r="P13" s="32"/>
      <c r="Q13" s="50">
        <v>0.73</v>
      </c>
      <c r="R13" s="35">
        <f t="shared" si="0"/>
        <v>8.76</v>
      </c>
      <c r="S13" s="36">
        <f t="shared" si="1"/>
        <v>7.2229261613011341E-3</v>
      </c>
      <c r="T13" s="151" t="s">
        <v>25</v>
      </c>
      <c r="U13" s="28"/>
      <c r="V13" s="48"/>
      <c r="W13" s="28" t="s">
        <v>197</v>
      </c>
      <c r="X13" s="51" t="s">
        <v>233</v>
      </c>
      <c r="Y13" s="25">
        <f>(VLOOKUP($X13,'[1]Material DB'!$A$3:$AF$113,'[1]Material DB'!B$40,FALSE))/100*$R13</f>
        <v>0</v>
      </c>
      <c r="Z13" s="25">
        <f>(VLOOKUP($X13,'[1]Material DB'!$A$3:$AF$113,'[1]Material DB'!C$40,FALSE))/100*$R13</f>
        <v>0</v>
      </c>
      <c r="AA13" s="25">
        <f>(VLOOKUP($X13,'[1]Material DB'!$A$3:$AF$113,'[1]Material DB'!D$40,FALSE))/100*$R13</f>
        <v>0</v>
      </c>
      <c r="AB13" s="25">
        <f>(VLOOKUP($X13,'[1]Material DB'!$A$3:$AF$113,'[1]Material DB'!E$40,FALSE))/100*$R13</f>
        <v>0</v>
      </c>
      <c r="AC13" s="25">
        <f>(VLOOKUP($X13,'[1]Material DB'!$A$3:$AF$113,'[1]Material DB'!F$40,FALSE))/100*$R13</f>
        <v>8.7600000000000004E-3</v>
      </c>
      <c r="AD13" s="25">
        <f>(VLOOKUP($X13,'[1]Material DB'!$A$3:$AF$113,'[1]Material DB'!G$40,FALSE))/100*$R13</f>
        <v>0</v>
      </c>
      <c r="AE13" s="25">
        <f>(VLOOKUP($X13,'[1]Material DB'!$A$3:$AF$113,'[1]Material DB'!H$40,FALSE))/100*$R13</f>
        <v>0</v>
      </c>
      <c r="AF13" s="25">
        <f>(VLOOKUP($X13,'[1]Material DB'!$A$3:$AF$113,'[1]Material DB'!I$40,FALSE))/100*$R13</f>
        <v>0.52559999999999996</v>
      </c>
      <c r="AG13" s="25">
        <f>(VLOOKUP($X13,'[1]Material DB'!$A$3:$AF$113,'[1]Material DB'!J$40,FALSE))/100*$R13</f>
        <v>0</v>
      </c>
      <c r="AH13" s="25">
        <f>(VLOOKUP($X13,'[1]Material DB'!$A$3:$AF$113,'[1]Material DB'!K$40,FALSE))/100*$R13</f>
        <v>0</v>
      </c>
      <c r="AI13" s="25">
        <f>(VLOOKUP($X13,'[1]Material DB'!$A$3:$AF$113,'[1]Material DB'!L$40,FALSE))/100*$R13</f>
        <v>0</v>
      </c>
      <c r="AJ13" s="25">
        <f>(VLOOKUP($X13,'[1]Material DB'!$A$3:$AF$113,'[1]Material DB'!M$40,FALSE))/100*$R13</f>
        <v>7.8664800000000001</v>
      </c>
      <c r="AK13" s="25">
        <f>(VLOOKUP($X13,'[1]Material DB'!$A$3:$AF$113,'[1]Material DB'!N$40,FALSE))/100*$R13</f>
        <v>0.35039999999999999</v>
      </c>
      <c r="AL13" s="25">
        <f>(VLOOKUP($X13,'[1]Material DB'!$A$3:$AF$113,'[1]Material DB'!O$40,FALSE))/100*$R13</f>
        <v>0</v>
      </c>
      <c r="AM13" s="25">
        <f>(VLOOKUP($X13,'[1]Material DB'!$A$3:$AF$113,'[1]Material DB'!P$40,FALSE))/100*$R13</f>
        <v>0</v>
      </c>
      <c r="AN13" s="25">
        <f>(VLOOKUP($X13,'[1]Material DB'!$A$3:$AF$113,'[1]Material DB'!Q$40,FALSE))/100*$R13</f>
        <v>8.7600000000000004E-3</v>
      </c>
      <c r="AO13" s="25">
        <f>(VLOOKUP($X13,'[1]Material DB'!$A$3:$AF$113,'[1]Material DB'!R$40,FALSE))/100*$R13</f>
        <v>0</v>
      </c>
      <c r="AP13" s="25">
        <f>(VLOOKUP($X13,'[1]Material DB'!$A$3:$AF$113,'[1]Material DB'!S$40,FALSE))/100*$R13</f>
        <v>0</v>
      </c>
      <c r="AQ13" s="25">
        <f>(VLOOKUP($X13,'[1]Material DB'!$A$3:$AF$113,'[1]Material DB'!T$40,FALSE))/100*$R13</f>
        <v>0</v>
      </c>
      <c r="AR13" s="25">
        <f>(VLOOKUP($X13,'[1]Material DB'!$A$3:$AF$113,'[1]Material DB'!U$40,FALSE))/100*$R13</f>
        <v>0</v>
      </c>
      <c r="AS13" s="25">
        <f>(VLOOKUP($X13,'[1]Material DB'!$A$3:$AF$113,'[1]Material DB'!V$40,FALSE))/100*$R13</f>
        <v>0</v>
      </c>
      <c r="AT13" s="25">
        <f>(VLOOKUP($X13,'[1]Material DB'!$A$3:$AF$113,'[1]Material DB'!W$40,FALSE))/100*$R13</f>
        <v>0</v>
      </c>
      <c r="AU13" s="25">
        <f>(VLOOKUP($X13,'[1]Material DB'!$A$3:$AF$113,'[1]Material DB'!X$40,FALSE))/100*$R13</f>
        <v>0</v>
      </c>
      <c r="AV13" s="25">
        <f>(VLOOKUP($X13,'[1]Material DB'!$A$3:$AF$113,'[1]Material DB'!Y$40,FALSE))/100*$R13</f>
        <v>0</v>
      </c>
      <c r="AW13" s="25">
        <f>(VLOOKUP($X13,'[1]Material DB'!$A$3:$AF$113,'[1]Material DB'!Z$40,FALSE))/100*$R13</f>
        <v>0</v>
      </c>
      <c r="AX13" s="25">
        <f>(VLOOKUP($X13,'[1]Material DB'!$A$3:$AF$113,'[1]Material DB'!AA$40,FALSE))/100*$R13</f>
        <v>0</v>
      </c>
      <c r="AY13" s="25">
        <f>(VLOOKUP($X13,'[1]Material DB'!$A$3:$AF$113,'[1]Material DB'!AB$40,FALSE))/100*$R13</f>
        <v>0</v>
      </c>
      <c r="AZ13" s="25">
        <f>(VLOOKUP($X13,'[1]Material DB'!$A$3:$AF$113,'[1]Material DB'!AC$40,FALSE))/100*$R13</f>
        <v>0</v>
      </c>
      <c r="BA13" s="25">
        <f>(VLOOKUP($X13,'[1]Material DB'!$A$3:$AF$113,'[1]Material DB'!AD$40,FALSE))/100*$R13</f>
        <v>0</v>
      </c>
      <c r="BB13" s="25">
        <f>(VLOOKUP($X13,'[1]Material DB'!$A$3:$AF$113,'[1]Material DB'!AE$40,FALSE))/100*$R13</f>
        <v>0</v>
      </c>
      <c r="BC13" s="25">
        <f>(VLOOKUP($X13,'[1]Material DB'!$A$3:$AF$113,'[1]Material DB'!AF$40,FALSE))/100*$R13</f>
        <v>0</v>
      </c>
      <c r="BD13" s="40">
        <f t="shared" si="2"/>
        <v>8.7600000000000016</v>
      </c>
    </row>
    <row r="14" spans="1:56">
      <c r="A14" s="27"/>
      <c r="B14" s="28" t="s">
        <v>25</v>
      </c>
      <c r="C14" s="28"/>
      <c r="D14" s="28"/>
      <c r="E14" s="28"/>
      <c r="F14" s="29"/>
      <c r="G14" s="30"/>
      <c r="H14" s="31"/>
      <c r="I14" s="31"/>
      <c r="J14" s="31" t="s">
        <v>203</v>
      </c>
      <c r="K14" s="15">
        <v>10</v>
      </c>
      <c r="L14" s="28" t="s">
        <v>26</v>
      </c>
      <c r="M14" s="32"/>
      <c r="N14" s="32"/>
      <c r="O14" s="32"/>
      <c r="P14" s="33"/>
      <c r="Q14" s="34">
        <f>1.7/3</f>
        <v>0.56666666666666665</v>
      </c>
      <c r="R14" s="35">
        <f t="shared" si="0"/>
        <v>5.6666666666666661</v>
      </c>
      <c r="S14" s="36">
        <f t="shared" si="1"/>
        <v>4.6723647162145842E-3</v>
      </c>
      <c r="T14" s="151" t="s">
        <v>25</v>
      </c>
      <c r="U14" s="37"/>
      <c r="V14" s="186"/>
      <c r="W14" s="28" t="s">
        <v>197</v>
      </c>
      <c r="X14" s="52" t="s">
        <v>233</v>
      </c>
      <c r="Y14" s="25">
        <f>(VLOOKUP($X14,'[1]Material DB'!$A$3:$AF$113,'[1]Material DB'!B$40,FALSE))/100*$R14</f>
        <v>0</v>
      </c>
      <c r="Z14" s="25">
        <f>(VLOOKUP($X14,'[1]Material DB'!$A$3:$AF$113,'[1]Material DB'!C$40,FALSE))/100*$R14</f>
        <v>0</v>
      </c>
      <c r="AA14" s="25">
        <f>(VLOOKUP($X14,'[1]Material DB'!$A$3:$AF$113,'[1]Material DB'!D$40,FALSE))/100*$R14</f>
        <v>0</v>
      </c>
      <c r="AB14" s="25">
        <f>(VLOOKUP($X14,'[1]Material DB'!$A$3:$AF$113,'[1]Material DB'!E$40,FALSE))/100*$R14</f>
        <v>0</v>
      </c>
      <c r="AC14" s="25">
        <f>(VLOOKUP($X14,'[1]Material DB'!$A$3:$AF$113,'[1]Material DB'!F$40,FALSE))/100*$R14</f>
        <v>5.6666666666666662E-3</v>
      </c>
      <c r="AD14" s="25">
        <f>(VLOOKUP($X14,'[1]Material DB'!$A$3:$AF$113,'[1]Material DB'!G$40,FALSE))/100*$R14</f>
        <v>0</v>
      </c>
      <c r="AE14" s="25">
        <f>(VLOOKUP($X14,'[1]Material DB'!$A$3:$AF$113,'[1]Material DB'!H$40,FALSE))/100*$R14</f>
        <v>0</v>
      </c>
      <c r="AF14" s="25">
        <f>(VLOOKUP($X14,'[1]Material DB'!$A$3:$AF$113,'[1]Material DB'!I$40,FALSE))/100*$R14</f>
        <v>0.33999999999999997</v>
      </c>
      <c r="AG14" s="25">
        <f>(VLOOKUP($X14,'[1]Material DB'!$A$3:$AF$113,'[1]Material DB'!J$40,FALSE))/100*$R14</f>
        <v>0</v>
      </c>
      <c r="AH14" s="25">
        <f>(VLOOKUP($X14,'[1]Material DB'!$A$3:$AF$113,'[1]Material DB'!K$40,FALSE))/100*$R14</f>
        <v>0</v>
      </c>
      <c r="AI14" s="25">
        <f>(VLOOKUP($X14,'[1]Material DB'!$A$3:$AF$113,'[1]Material DB'!L$40,FALSE))/100*$R14</f>
        <v>0</v>
      </c>
      <c r="AJ14" s="25">
        <f>(VLOOKUP($X14,'[1]Material DB'!$A$3:$AF$113,'[1]Material DB'!M$40,FALSE))/100*$R14</f>
        <v>5.0886666666666667</v>
      </c>
      <c r="AK14" s="25">
        <f>(VLOOKUP($X14,'[1]Material DB'!$A$3:$AF$113,'[1]Material DB'!N$40,FALSE))/100*$R14</f>
        <v>0.22666666666666666</v>
      </c>
      <c r="AL14" s="25">
        <f>(VLOOKUP($X14,'[1]Material DB'!$A$3:$AF$113,'[1]Material DB'!O$40,FALSE))/100*$R14</f>
        <v>0</v>
      </c>
      <c r="AM14" s="25">
        <f>(VLOOKUP($X14,'[1]Material DB'!$A$3:$AF$113,'[1]Material DB'!P$40,FALSE))/100*$R14</f>
        <v>0</v>
      </c>
      <c r="AN14" s="25">
        <f>(VLOOKUP($X14,'[1]Material DB'!$A$3:$AF$113,'[1]Material DB'!Q$40,FALSE))/100*$R14</f>
        <v>5.6666666666666662E-3</v>
      </c>
      <c r="AO14" s="25">
        <f>(VLOOKUP($X14,'[1]Material DB'!$A$3:$AF$113,'[1]Material DB'!R$40,FALSE))/100*$R14</f>
        <v>0</v>
      </c>
      <c r="AP14" s="25">
        <f>(VLOOKUP($X14,'[1]Material DB'!$A$3:$AF$113,'[1]Material DB'!S$40,FALSE))/100*$R14</f>
        <v>0</v>
      </c>
      <c r="AQ14" s="25">
        <f>(VLOOKUP($X14,'[1]Material DB'!$A$3:$AF$113,'[1]Material DB'!T$40,FALSE))/100*$R14</f>
        <v>0</v>
      </c>
      <c r="AR14" s="25">
        <f>(VLOOKUP($X14,'[1]Material DB'!$A$3:$AF$113,'[1]Material DB'!U$40,FALSE))/100*$R14</f>
        <v>0</v>
      </c>
      <c r="AS14" s="25">
        <f>(VLOOKUP($X14,'[1]Material DB'!$A$3:$AF$113,'[1]Material DB'!V$40,FALSE))/100*$R14</f>
        <v>0</v>
      </c>
      <c r="AT14" s="25">
        <f>(VLOOKUP($X14,'[1]Material DB'!$A$3:$AF$113,'[1]Material DB'!W$40,FALSE))/100*$R14</f>
        <v>0</v>
      </c>
      <c r="AU14" s="25">
        <f>(VLOOKUP($X14,'[1]Material DB'!$A$3:$AF$113,'[1]Material DB'!X$40,FALSE))/100*$R14</f>
        <v>0</v>
      </c>
      <c r="AV14" s="25">
        <f>(VLOOKUP($X14,'[1]Material DB'!$A$3:$AF$113,'[1]Material DB'!Y$40,FALSE))/100*$R14</f>
        <v>0</v>
      </c>
      <c r="AW14" s="25">
        <f>(VLOOKUP($X14,'[1]Material DB'!$A$3:$AF$113,'[1]Material DB'!Z$40,FALSE))/100*$R14</f>
        <v>0</v>
      </c>
      <c r="AX14" s="25">
        <f>(VLOOKUP($X14,'[1]Material DB'!$A$3:$AF$113,'[1]Material DB'!AA$40,FALSE))/100*$R14</f>
        <v>0</v>
      </c>
      <c r="AY14" s="25">
        <f>(VLOOKUP($X14,'[1]Material DB'!$A$3:$AF$113,'[1]Material DB'!AB$40,FALSE))/100*$R14</f>
        <v>0</v>
      </c>
      <c r="AZ14" s="25">
        <f>(VLOOKUP($X14,'[1]Material DB'!$A$3:$AF$113,'[1]Material DB'!AC$40,FALSE))/100*$R14</f>
        <v>0</v>
      </c>
      <c r="BA14" s="25">
        <f>(VLOOKUP($X14,'[1]Material DB'!$A$3:$AF$113,'[1]Material DB'!AD$40,FALSE))/100*$R14</f>
        <v>0</v>
      </c>
      <c r="BB14" s="25">
        <f>(VLOOKUP($X14,'[1]Material DB'!$A$3:$AF$113,'[1]Material DB'!AE$40,FALSE))/100*$R14</f>
        <v>0</v>
      </c>
      <c r="BC14" s="25">
        <f>(VLOOKUP($X14,'[1]Material DB'!$A$3:$AF$113,'[1]Material DB'!AF$40,FALSE))/100*$R14</f>
        <v>0</v>
      </c>
      <c r="BD14" s="40">
        <f t="shared" si="2"/>
        <v>5.6666666666666661</v>
      </c>
    </row>
    <row r="15" spans="1:56" ht="15.75" thickBot="1">
      <c r="A15" s="53"/>
      <c r="B15" s="54" t="s">
        <v>25</v>
      </c>
      <c r="C15" s="54"/>
      <c r="D15" s="54"/>
      <c r="E15" s="54"/>
      <c r="F15" s="55"/>
      <c r="G15" s="56"/>
      <c r="H15" s="57"/>
      <c r="I15" s="57"/>
      <c r="J15" s="57" t="s">
        <v>203</v>
      </c>
      <c r="K15" s="58">
        <v>2</v>
      </c>
      <c r="L15" s="54" t="s">
        <v>26</v>
      </c>
      <c r="M15" s="59"/>
      <c r="N15" s="59"/>
      <c r="O15" s="59"/>
      <c r="P15" s="60"/>
      <c r="Q15" s="61">
        <f>R15/K15</f>
        <v>1.5</v>
      </c>
      <c r="R15" s="62">
        <v>3</v>
      </c>
      <c r="S15" s="63">
        <f t="shared" si="1"/>
        <v>2.4736048497606624E-3</v>
      </c>
      <c r="T15" s="4" t="s">
        <v>25</v>
      </c>
      <c r="U15" s="64"/>
      <c r="V15" s="187"/>
      <c r="W15" s="54" t="s">
        <v>198</v>
      </c>
      <c r="X15" s="66" t="s">
        <v>232</v>
      </c>
      <c r="Y15" s="67">
        <f>(VLOOKUP($X15,'[1]Material DB'!$A$3:$AF$113,'[1]Material DB'!B$40,FALSE))/100*$R15</f>
        <v>0</v>
      </c>
      <c r="Z15" s="67">
        <f>(VLOOKUP($X15,'[1]Material DB'!$A$3:$AF$113,'[1]Material DB'!C$40,FALSE))/100*$R15</f>
        <v>0</v>
      </c>
      <c r="AA15" s="67">
        <f>(VLOOKUP($X15,'[1]Material DB'!$A$3:$AF$113,'[1]Material DB'!D$40,FALSE))/100*$R15</f>
        <v>4.5000000000000005E-3</v>
      </c>
      <c r="AB15" s="67">
        <f>(VLOOKUP($X15,'[1]Material DB'!$A$3:$AF$113,'[1]Material DB'!E$40,FALSE))/100*$R15</f>
        <v>7.4999999999999997E-3</v>
      </c>
      <c r="AC15" s="67">
        <f>(VLOOKUP($X15,'[1]Material DB'!$A$3:$AF$113,'[1]Material DB'!F$40,FALSE))/100*$R15</f>
        <v>0</v>
      </c>
      <c r="AD15" s="67">
        <f>(VLOOKUP($X15,'[1]Material DB'!$A$3:$AF$113,'[1]Material DB'!G$40,FALSE))/100*$R15</f>
        <v>0</v>
      </c>
      <c r="AE15" s="67">
        <f>(VLOOKUP($X15,'[1]Material DB'!$A$3:$AF$113,'[1]Material DB'!H$40,FALSE))/100*$R15</f>
        <v>0</v>
      </c>
      <c r="AF15" s="67">
        <f>(VLOOKUP($X15,'[1]Material DB'!$A$3:$AF$113,'[1]Material DB'!I$40,FALSE))/100*$R15</f>
        <v>0</v>
      </c>
      <c r="AG15" s="67">
        <f>(VLOOKUP($X15,'[1]Material DB'!$A$3:$AF$113,'[1]Material DB'!J$40,FALSE))/100*$R15</f>
        <v>0.03</v>
      </c>
      <c r="AH15" s="67">
        <f>(VLOOKUP($X15,'[1]Material DB'!$A$3:$AF$113,'[1]Material DB'!K$40,FALSE))/100*$R15</f>
        <v>1.8E-3</v>
      </c>
      <c r="AI15" s="67">
        <f>(VLOOKUP($X15,'[1]Material DB'!$A$3:$AF$113,'[1]Material DB'!L$40,FALSE))/100*$R15</f>
        <v>8.9999999999999998E-4</v>
      </c>
      <c r="AJ15" s="67">
        <f>(VLOOKUP($X15,'[1]Material DB'!$A$3:$AF$113,'[1]Material DB'!M$40,FALSE))/100*$R15</f>
        <v>0</v>
      </c>
      <c r="AK15" s="67">
        <f>(VLOOKUP($X15,'[1]Material DB'!$A$3:$AF$113,'[1]Material DB'!N$40,FALSE))/100*$R15</f>
        <v>0</v>
      </c>
      <c r="AL15" s="67">
        <f>(VLOOKUP($X15,'[1]Material DB'!$A$3:$AF$113,'[1]Material DB'!O$40,FALSE))/100*$R15</f>
        <v>0.54</v>
      </c>
      <c r="AM15" s="67">
        <f>(VLOOKUP($X15,'[1]Material DB'!$A$3:$AF$113,'[1]Material DB'!P$40,FALSE))/100*$R15</f>
        <v>0.22499999999999998</v>
      </c>
      <c r="AN15" s="67">
        <f>(VLOOKUP($X15,'[1]Material DB'!$A$3:$AF$113,'[1]Material DB'!Q$40,FALSE))/100*$R15</f>
        <v>2.04</v>
      </c>
      <c r="AO15" s="67">
        <f>(VLOOKUP($X15,'[1]Material DB'!$A$3:$AF$113,'[1]Material DB'!R$40,FALSE))/100*$R15</f>
        <v>0</v>
      </c>
      <c r="AP15" s="67">
        <f>(VLOOKUP($X15,'[1]Material DB'!$A$3:$AF$113,'[1]Material DB'!S$40,FALSE))/100*$R15</f>
        <v>0.15000000000000002</v>
      </c>
      <c r="AQ15" s="67">
        <f>(VLOOKUP($X15,'[1]Material DB'!$A$3:$AF$113,'[1]Material DB'!T$40,FALSE))/100*$R15</f>
        <v>0</v>
      </c>
      <c r="AR15" s="67">
        <f>(VLOOKUP($X15,'[1]Material DB'!$A$3:$AF$113,'[1]Material DB'!U$40,FALSE))/100*$R15</f>
        <v>0</v>
      </c>
      <c r="AS15" s="67">
        <f>(VLOOKUP($X15,'[1]Material DB'!$A$3:$AF$113,'[1]Material DB'!V$40,FALSE))/100*$R15</f>
        <v>0</v>
      </c>
      <c r="AT15" s="67">
        <f>(VLOOKUP($X15,'[1]Material DB'!$A$3:$AF$113,'[1]Material DB'!W$40,FALSE))/100*$R15</f>
        <v>0</v>
      </c>
      <c r="AU15" s="67">
        <f>(VLOOKUP($X15,'[1]Material DB'!$A$3:$AF$113,'[1]Material DB'!X$40,FALSE))/100*$R15</f>
        <v>0</v>
      </c>
      <c r="AV15" s="67">
        <f>(VLOOKUP($X15,'[1]Material DB'!$A$3:$AF$113,'[1]Material DB'!Y$40,FALSE))/100*$R15</f>
        <v>0</v>
      </c>
      <c r="AW15" s="67">
        <f>(VLOOKUP($X15,'[1]Material DB'!$A$3:$AF$113,'[1]Material DB'!Z$40,FALSE))/100*$R15</f>
        <v>0</v>
      </c>
      <c r="AX15" s="67">
        <f>(VLOOKUP($X15,'[1]Material DB'!$A$3:$AF$113,'[1]Material DB'!AA$40,FALSE))/100*$R15</f>
        <v>0</v>
      </c>
      <c r="AY15" s="67">
        <f>(VLOOKUP($X15,'[1]Material DB'!$A$3:$AF$113,'[1]Material DB'!AB$40,FALSE))/100*$R15</f>
        <v>0</v>
      </c>
      <c r="AZ15" s="67">
        <f>(VLOOKUP($X15,'[1]Material DB'!$A$3:$AF$113,'[1]Material DB'!AC$40,FALSE))/100*$R15</f>
        <v>0</v>
      </c>
      <c r="BA15" s="67">
        <f>(VLOOKUP($X15,'[1]Material DB'!$A$3:$AF$113,'[1]Material DB'!AD$40,FALSE))/100*$R15</f>
        <v>0</v>
      </c>
      <c r="BB15" s="67">
        <f>(VLOOKUP($X15,'[1]Material DB'!$A$3:$AF$113,'[1]Material DB'!AE$40,FALSE))/100*$R15</f>
        <v>0</v>
      </c>
      <c r="BC15" s="67">
        <f>(VLOOKUP($X15,'[1]Material DB'!$A$3:$AF$113,'[1]Material DB'!AF$40,FALSE))/100*$R15</f>
        <v>0</v>
      </c>
      <c r="BD15" s="68">
        <f t="shared" si="2"/>
        <v>2.9996999999999998</v>
      </c>
    </row>
    <row r="16" spans="1:56" s="79" customFormat="1" ht="16.5" thickTop="1" thickBot="1">
      <c r="A16" s="69" t="s">
        <v>25</v>
      </c>
      <c r="B16" s="70"/>
      <c r="C16" s="70"/>
      <c r="D16" s="70"/>
      <c r="E16" s="70"/>
      <c r="F16" s="71"/>
      <c r="G16" s="72"/>
      <c r="H16" s="73"/>
      <c r="I16" s="73"/>
      <c r="J16" s="73" t="s">
        <v>251</v>
      </c>
      <c r="K16" s="74">
        <v>1</v>
      </c>
      <c r="L16" s="74" t="s">
        <v>26</v>
      </c>
      <c r="M16" s="73" t="s">
        <v>22</v>
      </c>
      <c r="N16" s="73">
        <v>110</v>
      </c>
      <c r="O16" s="73" t="s">
        <v>23</v>
      </c>
      <c r="P16" s="75" t="s">
        <v>24</v>
      </c>
      <c r="Q16" s="435">
        <f>SUM(R3:R15)</f>
        <v>1212.8048666666666</v>
      </c>
      <c r="R16" s="436"/>
      <c r="S16" s="437"/>
      <c r="T16" s="74" t="s">
        <v>25</v>
      </c>
      <c r="U16" s="75"/>
      <c r="V16" s="75"/>
      <c r="W16" s="76" t="s">
        <v>27</v>
      </c>
      <c r="X16" s="76" t="s">
        <v>27</v>
      </c>
      <c r="Y16" s="77">
        <f t="shared" ref="Y16:BD16" si="3">SUMIF(Y3:Y15,"&gt;0")</f>
        <v>0.68417555200000013</v>
      </c>
      <c r="Z16" s="77">
        <f t="shared" si="3"/>
        <v>0</v>
      </c>
      <c r="AA16" s="77">
        <f t="shared" si="3"/>
        <v>24.644609792000001</v>
      </c>
      <c r="AB16" s="77">
        <f t="shared" si="3"/>
        <v>7.4999999999999997E-3</v>
      </c>
      <c r="AC16" s="77">
        <f t="shared" si="3"/>
        <v>2.7528071466666666</v>
      </c>
      <c r="AD16" s="77">
        <f t="shared" si="3"/>
        <v>0.03</v>
      </c>
      <c r="AE16" s="77">
        <f t="shared" si="3"/>
        <v>0</v>
      </c>
      <c r="AF16" s="77">
        <f t="shared" si="3"/>
        <v>3.7965999999999998</v>
      </c>
      <c r="AG16" s="77">
        <f t="shared" si="3"/>
        <v>4.4999999999999998E-2</v>
      </c>
      <c r="AH16" s="77">
        <f t="shared" si="3"/>
        <v>1.8E-3</v>
      </c>
      <c r="AI16" s="77">
        <f t="shared" si="3"/>
        <v>8.9999999999999998E-4</v>
      </c>
      <c r="AJ16" s="77">
        <f t="shared" si="3"/>
        <v>12.955146666666668</v>
      </c>
      <c r="AK16" s="77">
        <f t="shared" si="3"/>
        <v>0.57706666666666662</v>
      </c>
      <c r="AL16" s="77">
        <f t="shared" si="3"/>
        <v>0.54300000000000004</v>
      </c>
      <c r="AM16" s="77">
        <f t="shared" si="3"/>
        <v>0.22799999999999998</v>
      </c>
      <c r="AN16" s="77">
        <f t="shared" si="3"/>
        <v>2.0664266666666666</v>
      </c>
      <c r="AO16" s="77">
        <f t="shared" si="3"/>
        <v>0</v>
      </c>
      <c r="AP16" s="77">
        <f t="shared" si="3"/>
        <v>0.15000000000000002</v>
      </c>
      <c r="AQ16" s="77">
        <f t="shared" si="3"/>
        <v>6.0000000000000001E-3</v>
      </c>
      <c r="AR16" s="77">
        <f t="shared" si="3"/>
        <v>0</v>
      </c>
      <c r="AS16" s="77">
        <f t="shared" si="3"/>
        <v>0</v>
      </c>
      <c r="AT16" s="77">
        <f t="shared" si="3"/>
        <v>0</v>
      </c>
      <c r="AU16" s="77">
        <f t="shared" si="3"/>
        <v>0</v>
      </c>
      <c r="AV16" s="77">
        <f t="shared" si="3"/>
        <v>0</v>
      </c>
      <c r="AW16" s="77">
        <f t="shared" si="3"/>
        <v>0</v>
      </c>
      <c r="AX16" s="77">
        <f t="shared" si="3"/>
        <v>0</v>
      </c>
      <c r="AY16" s="77">
        <f t="shared" si="3"/>
        <v>0</v>
      </c>
      <c r="AZ16" s="77">
        <f t="shared" si="3"/>
        <v>0</v>
      </c>
      <c r="BA16" s="77">
        <f t="shared" si="3"/>
        <v>0</v>
      </c>
      <c r="BB16" s="77">
        <f t="shared" si="3"/>
        <v>0</v>
      </c>
      <c r="BC16" s="77">
        <f t="shared" si="3"/>
        <v>0</v>
      </c>
      <c r="BD16" s="78">
        <f t="shared" si="3"/>
        <v>48.489032490666659</v>
      </c>
    </row>
    <row r="17" spans="17:22">
      <c r="Q17" s="438"/>
      <c r="R17" s="439"/>
      <c r="S17" s="439"/>
      <c r="V17" s="81"/>
    </row>
    <row r="20" spans="17:22">
      <c r="R20">
        <v>10.3226</v>
      </c>
    </row>
    <row r="21" spans="17:22">
      <c r="R21">
        <v>7.7110000000000003</v>
      </c>
    </row>
  </sheetData>
  <mergeCells count="12">
    <mergeCell ref="W1:X1"/>
    <mergeCell ref="Y1:BD1"/>
    <mergeCell ref="Q16:S16"/>
    <mergeCell ref="Q17:S17"/>
    <mergeCell ref="A1:F1"/>
    <mergeCell ref="G1:G2"/>
    <mergeCell ref="H1:H2"/>
    <mergeCell ref="I1:I2"/>
    <mergeCell ref="J1:J2"/>
    <mergeCell ref="K1:K2"/>
    <mergeCell ref="L1:L2"/>
    <mergeCell ref="Q1:V1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8"/>
  <sheetViews>
    <sheetView zoomScale="85" zoomScaleNormal="85" workbookViewId="0">
      <selection activeCell="Y24" sqref="Y24"/>
    </sheetView>
  </sheetViews>
  <sheetFormatPr defaultRowHeight="15"/>
  <cols>
    <col min="1" max="5" width="2.140625" style="2" bestFit="1" customWidth="1"/>
    <col min="6" max="6" width="2" style="80" bestFit="1" customWidth="1"/>
    <col min="7" max="7" width="20.140625" style="81" bestFit="1" customWidth="1"/>
    <col min="8" max="9" width="9.140625" style="2" hidden="1" customWidth="1"/>
    <col min="10" max="10" width="23.85546875" style="2" bestFit="1" customWidth="1"/>
    <col min="11" max="12" width="6.7109375" style="2" customWidth="1"/>
    <col min="13" max="13" width="8.28515625" style="2" hidden="1" customWidth="1"/>
    <col min="14" max="16" width="9.140625" style="2" hidden="1" customWidth="1"/>
    <col min="17" max="17" width="9.7109375" style="81" customWidth="1"/>
    <col min="18" max="18" width="9.7109375" style="2" customWidth="1"/>
    <col min="19" max="19" width="10.7109375" style="2" customWidth="1"/>
    <col min="20" max="20" width="6.85546875" style="2" bestFit="1" customWidth="1"/>
    <col min="21" max="21" width="10.42578125" style="2" bestFit="1" customWidth="1"/>
    <col min="22" max="22" width="7.5703125" style="2" bestFit="1" customWidth="1"/>
    <col min="23" max="24" width="20.7109375" style="81" customWidth="1"/>
    <col min="25" max="25" width="9.140625" style="82"/>
    <col min="26" max="16384" width="9.140625" style="2"/>
  </cols>
  <sheetData>
    <row r="1" spans="1:56">
      <c r="A1" s="440" t="s">
        <v>0</v>
      </c>
      <c r="B1" s="441"/>
      <c r="C1" s="441"/>
      <c r="D1" s="441"/>
      <c r="E1" s="441"/>
      <c r="F1" s="442"/>
      <c r="G1" s="443" t="s">
        <v>1</v>
      </c>
      <c r="H1" s="445" t="s">
        <v>2</v>
      </c>
      <c r="I1" s="445" t="s">
        <v>3</v>
      </c>
      <c r="J1" s="445" t="s">
        <v>4</v>
      </c>
      <c r="K1" s="445" t="s">
        <v>5</v>
      </c>
      <c r="L1" s="447" t="s">
        <v>6</v>
      </c>
      <c r="M1" s="1"/>
      <c r="N1" s="1"/>
      <c r="O1" s="1"/>
      <c r="P1" s="1"/>
      <c r="Q1" s="449" t="s">
        <v>7</v>
      </c>
      <c r="R1" s="450"/>
      <c r="S1" s="450"/>
      <c r="T1" s="450"/>
      <c r="U1" s="450"/>
      <c r="V1" s="450"/>
      <c r="W1" s="431" t="s">
        <v>8</v>
      </c>
      <c r="X1" s="432"/>
      <c r="Y1" s="433" t="s">
        <v>9</v>
      </c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4"/>
    </row>
    <row r="2" spans="1:56" ht="24" thickBot="1">
      <c r="A2" s="178">
        <v>0</v>
      </c>
      <c r="B2" s="4">
        <v>1</v>
      </c>
      <c r="C2" s="4">
        <v>2</v>
      </c>
      <c r="D2" s="4">
        <v>3</v>
      </c>
      <c r="E2" s="4">
        <v>4</v>
      </c>
      <c r="F2" s="5">
        <v>5</v>
      </c>
      <c r="G2" s="444"/>
      <c r="H2" s="446"/>
      <c r="I2" s="446"/>
      <c r="J2" s="446"/>
      <c r="K2" s="446"/>
      <c r="L2" s="448"/>
      <c r="M2" s="6" t="s">
        <v>10</v>
      </c>
      <c r="N2" s="6" t="s">
        <v>11</v>
      </c>
      <c r="O2" s="6"/>
      <c r="P2" s="6" t="s">
        <v>12</v>
      </c>
      <c r="Q2" s="7" t="s">
        <v>13</v>
      </c>
      <c r="R2" s="8" t="s">
        <v>14</v>
      </c>
      <c r="S2" s="8" t="s">
        <v>15</v>
      </c>
      <c r="T2" s="9" t="s">
        <v>16</v>
      </c>
      <c r="U2" s="9" t="s">
        <v>17</v>
      </c>
      <c r="V2" s="9" t="s">
        <v>18</v>
      </c>
      <c r="W2" s="4" t="s">
        <v>19</v>
      </c>
      <c r="X2" s="4" t="s">
        <v>20</v>
      </c>
      <c r="Y2" s="4" t="str">
        <f>'[1]Material DB'!B2</f>
        <v>H</v>
      </c>
      <c r="Z2" s="4" t="str">
        <f>'[1]Material DB'!C2</f>
        <v>B</v>
      </c>
      <c r="AA2" s="4" t="str">
        <f>'[1]Material DB'!D2</f>
        <v>C</v>
      </c>
      <c r="AB2" s="4" t="str">
        <f>'[1]Material DB'!E2</f>
        <v>N</v>
      </c>
      <c r="AC2" s="4" t="str">
        <f>'[1]Material DB'!F2</f>
        <v>O</v>
      </c>
      <c r="AD2" s="4" t="str">
        <f>'[1]Material DB'!G2</f>
        <v>F</v>
      </c>
      <c r="AE2" s="4" t="str">
        <f>'[1]Material DB'!H2</f>
        <v>Mg</v>
      </c>
      <c r="AF2" s="4" t="str">
        <f>'[1]Material DB'!I2</f>
        <v>Al</v>
      </c>
      <c r="AG2" s="4" t="str">
        <f>'[1]Material DB'!J2</f>
        <v>Si</v>
      </c>
      <c r="AH2" s="4" t="str">
        <f>'[1]Material DB'!K2</f>
        <v>P</v>
      </c>
      <c r="AI2" s="4" t="str">
        <f>'[1]Material DB'!L2</f>
        <v>S</v>
      </c>
      <c r="AJ2" s="4" t="str">
        <f>'[1]Material DB'!M2</f>
        <v>Ti</v>
      </c>
      <c r="AK2" s="4" t="str">
        <f>'[1]Material DB'!N2</f>
        <v>V</v>
      </c>
      <c r="AL2" s="4" t="str">
        <f>'[1]Material DB'!O2</f>
        <v>Cr</v>
      </c>
      <c r="AM2" s="4" t="str">
        <f>'[1]Material DB'!P2</f>
        <v>Mn</v>
      </c>
      <c r="AN2" s="4" t="str">
        <f>'[1]Material DB'!Q2</f>
        <v>Fe</v>
      </c>
      <c r="AO2" s="4" t="str">
        <f>'[1]Material DB'!R2</f>
        <v>Co</v>
      </c>
      <c r="AP2" s="4" t="str">
        <f>'[1]Material DB'!S2</f>
        <v>Ni</v>
      </c>
      <c r="AQ2" s="4" t="str">
        <f>'[1]Material DB'!T2</f>
        <v>Cu</v>
      </c>
      <c r="AR2" s="4" t="str">
        <f>'[1]Material DB'!U2</f>
        <v>Zn</v>
      </c>
      <c r="AS2" s="4" t="str">
        <f>'[1]Material DB'!V2</f>
        <v>Mo</v>
      </c>
      <c r="AT2" s="4" t="str">
        <f>'[1]Material DB'!W2</f>
        <v>Ru</v>
      </c>
      <c r="AU2" s="4" t="str">
        <f>'[1]Material DB'!X2</f>
        <v>Pd</v>
      </c>
      <c r="AV2" s="4" t="str">
        <f>'[1]Material DB'!Y2</f>
        <v>Ag</v>
      </c>
      <c r="AW2" s="4" t="str">
        <f>'[1]Material DB'!Z2</f>
        <v>Cd</v>
      </c>
      <c r="AX2" s="4" t="str">
        <f>'[1]Material DB'!AA2</f>
        <v>In</v>
      </c>
      <c r="AY2" s="4" t="str">
        <f>'[1]Material DB'!AB2</f>
        <v>Sn</v>
      </c>
      <c r="AZ2" s="4" t="str">
        <f>'[1]Material DB'!AC2</f>
        <v>Ba</v>
      </c>
      <c r="BA2" s="4" t="str">
        <f>'[1]Material DB'!AD2</f>
        <v>W</v>
      </c>
      <c r="BB2" s="4" t="str">
        <f>'[1]Material DB'!AE2</f>
        <v>Au</v>
      </c>
      <c r="BC2" s="4" t="str">
        <f>'[1]Material DB'!AF2</f>
        <v>Pb</v>
      </c>
      <c r="BD2" s="5" t="s">
        <v>21</v>
      </c>
    </row>
    <row r="3" spans="1:56" ht="15.75" thickTop="1">
      <c r="A3" s="10" t="s">
        <v>25</v>
      </c>
      <c r="B3" s="11"/>
      <c r="C3" s="11"/>
      <c r="D3" s="11"/>
      <c r="E3" s="11"/>
      <c r="F3" s="12"/>
      <c r="G3" s="420"/>
      <c r="H3" s="14"/>
      <c r="I3" s="14"/>
      <c r="J3" s="424" t="s">
        <v>266</v>
      </c>
      <c r="K3" s="15">
        <v>1</v>
      </c>
      <c r="L3" s="16" t="s">
        <v>26</v>
      </c>
      <c r="M3" s="17" t="s">
        <v>22</v>
      </c>
      <c r="N3" s="17">
        <v>110</v>
      </c>
      <c r="O3" s="17" t="s">
        <v>23</v>
      </c>
      <c r="P3" s="18" t="s">
        <v>24</v>
      </c>
      <c r="Q3" s="417">
        <f>R4+R7+R8</f>
        <v>1278</v>
      </c>
      <c r="R3" s="20">
        <f t="shared" ref="R3:R19" si="0">K3*Q3</f>
        <v>1278</v>
      </c>
      <c r="S3" s="21">
        <f t="shared" ref="S3:S36" si="1">R3/Q$37</f>
        <v>0.50090146586187978</v>
      </c>
      <c r="T3" s="16"/>
      <c r="U3" s="22"/>
      <c r="V3" s="16"/>
      <c r="W3" s="425" t="s">
        <v>27</v>
      </c>
      <c r="X3" s="123" t="s">
        <v>27</v>
      </c>
      <c r="Y3" s="25" t="e">
        <f>(VLOOKUP($X3,'[1]Material DB'!$A$3:$AF$113,'[1]Material DB'!B$40,FALSE))/100*$R3</f>
        <v>#N/A</v>
      </c>
      <c r="Z3" s="25" t="e">
        <f>(VLOOKUP($X3,'[1]Material DB'!$A$3:$AF$113,'[1]Material DB'!C$40,FALSE))/100*$R3</f>
        <v>#N/A</v>
      </c>
      <c r="AA3" s="25" t="e">
        <f>(VLOOKUP($X3,'[1]Material DB'!$A$3:$AF$113,'[1]Material DB'!D$40,FALSE))/100*$R3</f>
        <v>#N/A</v>
      </c>
      <c r="AB3" s="25" t="e">
        <f>(VLOOKUP($X3,'[1]Material DB'!$A$3:$AF$113,'[1]Material DB'!E$40,FALSE))/100*$R3</f>
        <v>#N/A</v>
      </c>
      <c r="AC3" s="25" t="e">
        <f>(VLOOKUP($X3,'[1]Material DB'!$A$3:$AF$113,'[1]Material DB'!F$40,FALSE))/100*$R3</f>
        <v>#N/A</v>
      </c>
      <c r="AD3" s="25" t="e">
        <f>(VLOOKUP($X3,'[1]Material DB'!$A$3:$AF$113,'[1]Material DB'!G$40,FALSE))/100*$R3</f>
        <v>#N/A</v>
      </c>
      <c r="AE3" s="25" t="e">
        <f>(VLOOKUP($X3,'[1]Material DB'!$A$3:$AF$113,'[1]Material DB'!H$40,FALSE))/100*$R3</f>
        <v>#N/A</v>
      </c>
      <c r="AF3" s="25" t="e">
        <f>(VLOOKUP($X3,'[1]Material DB'!$A$3:$AF$113,'[1]Material DB'!I$40,FALSE))/100*$R3</f>
        <v>#N/A</v>
      </c>
      <c r="AG3" s="25" t="e">
        <f>(VLOOKUP($X3,'[1]Material DB'!$A$3:$AF$113,'[1]Material DB'!J$40,FALSE))/100*$R3</f>
        <v>#N/A</v>
      </c>
      <c r="AH3" s="25" t="e">
        <f>(VLOOKUP($X3,'[1]Material DB'!$A$3:$AF$113,'[1]Material DB'!K$40,FALSE))/100*$R3</f>
        <v>#N/A</v>
      </c>
      <c r="AI3" s="25" t="e">
        <f>(VLOOKUP($X3,'[1]Material DB'!$A$3:$AF$113,'[1]Material DB'!L$40,FALSE))/100*$R3</f>
        <v>#N/A</v>
      </c>
      <c r="AJ3" s="25" t="e">
        <f>(VLOOKUP($X3,'[1]Material DB'!$A$3:$AF$113,'[1]Material DB'!M$40,FALSE))/100*$R3</f>
        <v>#N/A</v>
      </c>
      <c r="AK3" s="25" t="e">
        <f>(VLOOKUP($X3,'[1]Material DB'!$A$3:$AF$113,'[1]Material DB'!N$40,FALSE))/100*$R3</f>
        <v>#N/A</v>
      </c>
      <c r="AL3" s="25" t="e">
        <f>(VLOOKUP($X3,'[1]Material DB'!$A$3:$AF$113,'[1]Material DB'!O$40,FALSE))/100*$R3</f>
        <v>#N/A</v>
      </c>
      <c r="AM3" s="25" t="e">
        <f>(VLOOKUP($X3,'[1]Material DB'!$A$3:$AF$113,'[1]Material DB'!P$40,FALSE))/100*$R3</f>
        <v>#N/A</v>
      </c>
      <c r="AN3" s="25" t="e">
        <f>(VLOOKUP($X3,'[1]Material DB'!$A$3:$AF$113,'[1]Material DB'!Q$40,FALSE))/100*$R3</f>
        <v>#N/A</v>
      </c>
      <c r="AO3" s="25" t="e">
        <f>(VLOOKUP($X3,'[1]Material DB'!$A$3:$AF$113,'[1]Material DB'!R$40,FALSE))/100*$R3</f>
        <v>#N/A</v>
      </c>
      <c r="AP3" s="25" t="e">
        <f>(VLOOKUP($X3,'[1]Material DB'!$A$3:$AF$113,'[1]Material DB'!S$40,FALSE))/100*$R3</f>
        <v>#N/A</v>
      </c>
      <c r="AQ3" s="25" t="e">
        <f>(VLOOKUP($X3,'[1]Material DB'!$A$3:$AF$113,'[1]Material DB'!T$40,FALSE))/100*$R3</f>
        <v>#N/A</v>
      </c>
      <c r="AR3" s="25" t="e">
        <f>(VLOOKUP($X3,'[1]Material DB'!$A$3:$AF$113,'[1]Material DB'!U$40,FALSE))/100*$R3</f>
        <v>#N/A</v>
      </c>
      <c r="AS3" s="25" t="e">
        <f>(VLOOKUP($X3,'[1]Material DB'!$A$3:$AF$113,'[1]Material DB'!V$40,FALSE))/100*$R3</f>
        <v>#N/A</v>
      </c>
      <c r="AT3" s="25" t="e">
        <f>(VLOOKUP($X3,'[1]Material DB'!$A$3:$AF$113,'[1]Material DB'!W$40,FALSE))/100*$R3</f>
        <v>#N/A</v>
      </c>
      <c r="AU3" s="25" t="e">
        <f>(VLOOKUP($X3,'[1]Material DB'!$A$3:$AF$113,'[1]Material DB'!X$40,FALSE))/100*$R3</f>
        <v>#N/A</v>
      </c>
      <c r="AV3" s="25" t="e">
        <f>(VLOOKUP($X3,'[1]Material DB'!$A$3:$AF$113,'[1]Material DB'!Y$40,FALSE))/100*$R3</f>
        <v>#N/A</v>
      </c>
      <c r="AW3" s="25" t="e">
        <f>(VLOOKUP($X3,'[1]Material DB'!$A$3:$AF$113,'[1]Material DB'!Z$40,FALSE))/100*$R3</f>
        <v>#N/A</v>
      </c>
      <c r="AX3" s="25" t="e">
        <f>(VLOOKUP($X3,'[1]Material DB'!$A$3:$AF$113,'[1]Material DB'!AA$40,FALSE))/100*$R3</f>
        <v>#N/A</v>
      </c>
      <c r="AY3" s="25" t="e">
        <f>(VLOOKUP($X3,'[1]Material DB'!$A$3:$AF$113,'[1]Material DB'!AB$40,FALSE))/100*$R3</f>
        <v>#N/A</v>
      </c>
      <c r="AZ3" s="25" t="e">
        <f>(VLOOKUP($X3,'[1]Material DB'!$A$3:$AF$113,'[1]Material DB'!AC$40,FALSE))/100*$R3</f>
        <v>#N/A</v>
      </c>
      <c r="BA3" s="25" t="e">
        <f>(VLOOKUP($X3,'[1]Material DB'!$A$3:$AF$113,'[1]Material DB'!AD$40,FALSE))/100*$R3</f>
        <v>#N/A</v>
      </c>
      <c r="BB3" s="25" t="e">
        <f>(VLOOKUP($X3,'[1]Material DB'!$A$3:$AF$113,'[1]Material DB'!AE$40,FALSE))/100*$R3</f>
        <v>#N/A</v>
      </c>
      <c r="BC3" s="25" t="e">
        <f>(VLOOKUP($X3,'[1]Material DB'!$A$3:$AF$113,'[1]Material DB'!AF$40,FALSE))/100*$R3</f>
        <v>#N/A</v>
      </c>
      <c r="BD3" s="26" t="e">
        <f t="shared" ref="BD3:BD36" si="2">SUM(Y3:BC3)</f>
        <v>#N/A</v>
      </c>
    </row>
    <row r="4" spans="1:56">
      <c r="A4" s="27"/>
      <c r="B4" s="28" t="s">
        <v>25</v>
      </c>
      <c r="C4" s="28"/>
      <c r="D4" s="28"/>
      <c r="E4" s="28"/>
      <c r="F4" s="29"/>
      <c r="G4" s="421" t="s">
        <v>286</v>
      </c>
      <c r="H4" s="31"/>
      <c r="I4" s="31"/>
      <c r="J4" s="31" t="s">
        <v>275</v>
      </c>
      <c r="K4" s="15">
        <v>1</v>
      </c>
      <c r="L4" s="28" t="s">
        <v>26</v>
      </c>
      <c r="M4" s="32"/>
      <c r="N4" s="32"/>
      <c r="O4" s="32"/>
      <c r="P4" s="33"/>
      <c r="Q4" s="34">
        <f>SUM(R5:R6)</f>
        <v>893.9</v>
      </c>
      <c r="R4" s="35">
        <f t="shared" si="0"/>
        <v>893.9</v>
      </c>
      <c r="S4" s="36">
        <f t="shared" si="1"/>
        <v>0.35035666692796108</v>
      </c>
      <c r="T4" s="28"/>
      <c r="U4" s="37"/>
      <c r="V4" s="28"/>
      <c r="W4" s="426" t="s">
        <v>27</v>
      </c>
      <c r="X4" s="47" t="s">
        <v>27</v>
      </c>
      <c r="Y4" s="25">
        <f>SUM(Y5:Y6)*$K$4</f>
        <v>0.58687999999999996</v>
      </c>
      <c r="Z4" s="25">
        <f t="shared" ref="Z4:BC4" si="3">SUM(Z5:Z6)*$K$4</f>
        <v>0</v>
      </c>
      <c r="AA4" s="25">
        <f t="shared" si="3"/>
        <v>720.26269000000002</v>
      </c>
      <c r="AB4" s="25">
        <f t="shared" si="3"/>
        <v>52.363219999999998</v>
      </c>
      <c r="AC4" s="25">
        <f t="shared" si="3"/>
        <v>120.68721000000001</v>
      </c>
      <c r="AD4" s="25">
        <f t="shared" si="3"/>
        <v>0</v>
      </c>
      <c r="AE4" s="25">
        <f t="shared" si="3"/>
        <v>0</v>
      </c>
      <c r="AF4" s="25">
        <f t="shared" si="3"/>
        <v>0</v>
      </c>
      <c r="AG4" s="25">
        <f t="shared" si="3"/>
        <v>0</v>
      </c>
      <c r="AH4" s="25">
        <f t="shared" si="3"/>
        <v>0</v>
      </c>
      <c r="AI4" s="25">
        <f t="shared" si="3"/>
        <v>0</v>
      </c>
      <c r="AJ4" s="25">
        <f t="shared" si="3"/>
        <v>0</v>
      </c>
      <c r="AK4" s="25">
        <f t="shared" si="3"/>
        <v>0</v>
      </c>
      <c r="AL4" s="25">
        <f t="shared" si="3"/>
        <v>0</v>
      </c>
      <c r="AM4" s="25">
        <f t="shared" si="3"/>
        <v>0</v>
      </c>
      <c r="AN4" s="25">
        <f t="shared" si="3"/>
        <v>0</v>
      </c>
      <c r="AO4" s="25">
        <f t="shared" si="3"/>
        <v>0</v>
      </c>
      <c r="AP4" s="25">
        <f t="shared" si="3"/>
        <v>0</v>
      </c>
      <c r="AQ4" s="25">
        <f t="shared" si="3"/>
        <v>0</v>
      </c>
      <c r="AR4" s="25">
        <f t="shared" si="3"/>
        <v>0</v>
      </c>
      <c r="AS4" s="25">
        <f t="shared" si="3"/>
        <v>0</v>
      </c>
      <c r="AT4" s="25">
        <f t="shared" si="3"/>
        <v>0</v>
      </c>
      <c r="AU4" s="25">
        <f t="shared" si="3"/>
        <v>0</v>
      </c>
      <c r="AV4" s="25">
        <f t="shared" si="3"/>
        <v>0</v>
      </c>
      <c r="AW4" s="25">
        <f t="shared" si="3"/>
        <v>0</v>
      </c>
      <c r="AX4" s="25">
        <f t="shared" si="3"/>
        <v>0</v>
      </c>
      <c r="AY4" s="25">
        <f t="shared" si="3"/>
        <v>0</v>
      </c>
      <c r="AZ4" s="25">
        <f t="shared" si="3"/>
        <v>0</v>
      </c>
      <c r="BA4" s="25">
        <f t="shared" si="3"/>
        <v>0</v>
      </c>
      <c r="BB4" s="25">
        <f t="shared" si="3"/>
        <v>0</v>
      </c>
      <c r="BC4" s="25">
        <f t="shared" si="3"/>
        <v>0</v>
      </c>
      <c r="BD4" s="40">
        <f t="shared" si="2"/>
        <v>893.9</v>
      </c>
    </row>
    <row r="5" spans="1:56">
      <c r="A5" s="27"/>
      <c r="B5" s="28"/>
      <c r="C5" s="28" t="s">
        <v>25</v>
      </c>
      <c r="D5" s="28"/>
      <c r="E5" s="28"/>
      <c r="F5" s="29"/>
      <c r="G5" s="421" t="s">
        <v>206</v>
      </c>
      <c r="H5" s="31"/>
      <c r="I5" s="31"/>
      <c r="J5" s="31" t="s">
        <v>190</v>
      </c>
      <c r="K5" s="15">
        <v>8</v>
      </c>
      <c r="L5" s="28" t="s">
        <v>26</v>
      </c>
      <c r="M5" s="32"/>
      <c r="N5" s="32"/>
      <c r="O5" s="32"/>
      <c r="P5" s="33"/>
      <c r="Q5" s="41">
        <f>871.5/8</f>
        <v>108.9375</v>
      </c>
      <c r="R5" s="35">
        <f t="shared" si="0"/>
        <v>871.5</v>
      </c>
      <c r="S5" s="36">
        <f t="shared" si="1"/>
        <v>0.34157717331661047</v>
      </c>
      <c r="T5" s="28"/>
      <c r="U5" s="37"/>
      <c r="V5" s="42"/>
      <c r="W5" s="28" t="s">
        <v>289</v>
      </c>
      <c r="X5" s="43" t="s">
        <v>289</v>
      </c>
      <c r="Y5" s="25">
        <f>(VLOOKUP($X5,'[1]Material DB'!$A$3:$AF$113,'[1]Material DB'!B$40,FALSE))/100*$R5</f>
        <v>0</v>
      </c>
      <c r="Z5" s="25">
        <f>(VLOOKUP($X5,'[1]Material DB'!$A$3:$AF$113,'[1]Material DB'!C$40,FALSE))/100*$R5</f>
        <v>0</v>
      </c>
      <c r="AA5" s="25">
        <f>(VLOOKUP($X5,'[1]Material DB'!$A$3:$AF$113,'[1]Material DB'!D$40,FALSE))/100*$R5</f>
        <v>704.78205000000003</v>
      </c>
      <c r="AB5" s="25">
        <f>(VLOOKUP($X5,'[1]Material DB'!$A$3:$AF$113,'[1]Material DB'!E$40,FALSE))/100*$R5</f>
        <v>50.721299999999999</v>
      </c>
      <c r="AC5" s="25">
        <f>(VLOOKUP($X5,'[1]Material DB'!$A$3:$AF$113,'[1]Material DB'!F$40,FALSE))/100*$R5</f>
        <v>115.99665</v>
      </c>
      <c r="AD5" s="25">
        <f>(VLOOKUP($X5,'[1]Material DB'!$A$3:$AF$113,'[1]Material DB'!G$40,FALSE))/100*$R5</f>
        <v>0</v>
      </c>
      <c r="AE5" s="25">
        <f>(VLOOKUP($X5,'[1]Material DB'!$A$3:$AF$113,'[1]Material DB'!H$40,FALSE))/100*$R5</f>
        <v>0</v>
      </c>
      <c r="AF5" s="25">
        <f>(VLOOKUP($X5,'[1]Material DB'!$A$3:$AF$113,'[1]Material DB'!I$40,FALSE))/100*$R5</f>
        <v>0</v>
      </c>
      <c r="AG5" s="25">
        <f>(VLOOKUP($X5,'[1]Material DB'!$A$3:$AF$113,'[1]Material DB'!J$40,FALSE))/100*$R5</f>
        <v>0</v>
      </c>
      <c r="AH5" s="25">
        <f>(VLOOKUP($X5,'[1]Material DB'!$A$3:$AF$113,'[1]Material DB'!K$40,FALSE))/100*$R5</f>
        <v>0</v>
      </c>
      <c r="AI5" s="25">
        <f>(VLOOKUP($X5,'[1]Material DB'!$A$3:$AF$113,'[1]Material DB'!L$40,FALSE))/100*$R5</f>
        <v>0</v>
      </c>
      <c r="AJ5" s="25">
        <f>(VLOOKUP($X5,'[1]Material DB'!$A$3:$AF$113,'[1]Material DB'!M$40,FALSE))/100*$R5</f>
        <v>0</v>
      </c>
      <c r="AK5" s="25">
        <f>(VLOOKUP($X5,'[1]Material DB'!$A$3:$AF$113,'[1]Material DB'!N$40,FALSE))/100*$R5</f>
        <v>0</v>
      </c>
      <c r="AL5" s="25">
        <f>(VLOOKUP($X5,'[1]Material DB'!$A$3:$AF$113,'[1]Material DB'!O$40,FALSE))/100*$R5</f>
        <v>0</v>
      </c>
      <c r="AM5" s="25">
        <f>(VLOOKUP($X5,'[1]Material DB'!$A$3:$AF$113,'[1]Material DB'!P$40,FALSE))/100*$R5</f>
        <v>0</v>
      </c>
      <c r="AN5" s="25">
        <f>(VLOOKUP($X5,'[1]Material DB'!$A$3:$AF$113,'[1]Material DB'!Q$40,FALSE))/100*$R5</f>
        <v>0</v>
      </c>
      <c r="AO5" s="25">
        <f>(VLOOKUP($X5,'[1]Material DB'!$A$3:$AF$113,'[1]Material DB'!R$40,FALSE))/100*$R5</f>
        <v>0</v>
      </c>
      <c r="AP5" s="25">
        <f>(VLOOKUP($X5,'[1]Material DB'!$A$3:$AF$113,'[1]Material DB'!S$40,FALSE))/100*$R5</f>
        <v>0</v>
      </c>
      <c r="AQ5" s="25">
        <f>(VLOOKUP($X5,'[1]Material DB'!$A$3:$AF$113,'[1]Material DB'!T$40,FALSE))/100*$R5</f>
        <v>0</v>
      </c>
      <c r="AR5" s="25">
        <f>(VLOOKUP($X5,'[1]Material DB'!$A$3:$AF$113,'[1]Material DB'!U$40,FALSE))/100*$R5</f>
        <v>0</v>
      </c>
      <c r="AS5" s="25">
        <f>(VLOOKUP($X5,'[1]Material DB'!$A$3:$AF$113,'[1]Material DB'!V$40,FALSE))/100*$R5</f>
        <v>0</v>
      </c>
      <c r="AT5" s="25">
        <f>(VLOOKUP($X5,'[1]Material DB'!$A$3:$AF$113,'[1]Material DB'!W$40,FALSE))/100*$R5</f>
        <v>0</v>
      </c>
      <c r="AU5" s="25">
        <f>(VLOOKUP($X5,'[1]Material DB'!$A$3:$AF$113,'[1]Material DB'!X$40,FALSE))/100*$R5</f>
        <v>0</v>
      </c>
      <c r="AV5" s="25">
        <f>(VLOOKUP($X5,'[1]Material DB'!$A$3:$AF$113,'[1]Material DB'!Y$40,FALSE))/100*$R5</f>
        <v>0</v>
      </c>
      <c r="AW5" s="25">
        <f>(VLOOKUP($X5,'[1]Material DB'!$A$3:$AF$113,'[1]Material DB'!Z$40,FALSE))/100*$R5</f>
        <v>0</v>
      </c>
      <c r="AX5" s="25">
        <f>(VLOOKUP($X5,'[1]Material DB'!$A$3:$AF$113,'[1]Material DB'!AA$40,FALSE))/100*$R5</f>
        <v>0</v>
      </c>
      <c r="AY5" s="25">
        <f>(VLOOKUP($X5,'[1]Material DB'!$A$3:$AF$113,'[1]Material DB'!AB$40,FALSE))/100*$R5</f>
        <v>0</v>
      </c>
      <c r="AZ5" s="25">
        <f>(VLOOKUP($X5,'[1]Material DB'!$A$3:$AF$113,'[1]Material DB'!AC$40,FALSE))/100*$R5</f>
        <v>0</v>
      </c>
      <c r="BA5" s="25">
        <f>(VLOOKUP($X5,'[1]Material DB'!$A$3:$AF$113,'[1]Material DB'!AD$40,FALSE))/100*$R5</f>
        <v>0</v>
      </c>
      <c r="BB5" s="25">
        <f>(VLOOKUP($X5,'[1]Material DB'!$A$3:$AF$113,'[1]Material DB'!AE$40,FALSE))/100*$R5</f>
        <v>0</v>
      </c>
      <c r="BC5" s="25">
        <f>(VLOOKUP($X5,'[1]Material DB'!$A$3:$AF$113,'[1]Material DB'!AF$40,FALSE))/100*$R5</f>
        <v>0</v>
      </c>
      <c r="BD5" s="40">
        <f t="shared" si="2"/>
        <v>871.50000000000011</v>
      </c>
    </row>
    <row r="6" spans="1:56">
      <c r="A6" s="27"/>
      <c r="B6" s="28"/>
      <c r="C6" s="28" t="s">
        <v>25</v>
      </c>
      <c r="D6" s="28"/>
      <c r="E6" s="28"/>
      <c r="F6" s="29"/>
      <c r="G6" s="421" t="s">
        <v>206</v>
      </c>
      <c r="H6" s="31"/>
      <c r="I6" s="31"/>
      <c r="J6" s="31" t="s">
        <v>274</v>
      </c>
      <c r="K6" s="15">
        <v>8</v>
      </c>
      <c r="L6" s="44" t="s">
        <v>26</v>
      </c>
      <c r="M6" s="45"/>
      <c r="N6" s="32"/>
      <c r="O6" s="32"/>
      <c r="P6" s="32"/>
      <c r="Q6" s="46">
        <f>R6/K6</f>
        <v>2.8</v>
      </c>
      <c r="R6" s="35">
        <v>22.4</v>
      </c>
      <c r="S6" s="36">
        <f t="shared" si="1"/>
        <v>8.7794936113506309E-3</v>
      </c>
      <c r="T6" s="28"/>
      <c r="U6" s="28"/>
      <c r="V6" s="47"/>
      <c r="W6" s="28" t="s">
        <v>290</v>
      </c>
      <c r="X6" s="28" t="s">
        <v>291</v>
      </c>
      <c r="Y6" s="25">
        <f>(VLOOKUP($X6,'[1]Material DB'!$A$3:$AF$113,'[1]Material DB'!B$40,FALSE))/100*$R6</f>
        <v>0.58687999999999996</v>
      </c>
      <c r="Z6" s="25">
        <f>(VLOOKUP($X6,'[1]Material DB'!$A$3:$AF$113,'[1]Material DB'!C$40,FALSE))/100*$R6</f>
        <v>0</v>
      </c>
      <c r="AA6" s="25">
        <f>(VLOOKUP($X6,'[1]Material DB'!$A$3:$AF$113,'[1]Material DB'!D$40,FALSE))/100*$R6</f>
        <v>15.480639999999999</v>
      </c>
      <c r="AB6" s="25">
        <f>(VLOOKUP($X6,'[1]Material DB'!$A$3:$AF$113,'[1]Material DB'!E$40,FALSE))/100*$R6</f>
        <v>1.64192</v>
      </c>
      <c r="AC6" s="25">
        <f>(VLOOKUP($X6,'[1]Material DB'!$A$3:$AF$113,'[1]Material DB'!F$40,FALSE))/100*$R6</f>
        <v>4.6905599999999996</v>
      </c>
      <c r="AD6" s="25">
        <f>(VLOOKUP($X6,'[1]Material DB'!$A$3:$AF$113,'[1]Material DB'!G$40,FALSE))/100*$R6</f>
        <v>0</v>
      </c>
      <c r="AE6" s="25">
        <f>(VLOOKUP($X6,'[1]Material DB'!$A$3:$AF$113,'[1]Material DB'!H$40,FALSE))/100*$R6</f>
        <v>0</v>
      </c>
      <c r="AF6" s="25">
        <f>(VLOOKUP($X6,'[1]Material DB'!$A$3:$AF$113,'[1]Material DB'!I$40,FALSE))/100*$R6</f>
        <v>0</v>
      </c>
      <c r="AG6" s="25">
        <f>(VLOOKUP($X6,'[1]Material DB'!$A$3:$AF$113,'[1]Material DB'!J$40,FALSE))/100*$R6</f>
        <v>0</v>
      </c>
      <c r="AH6" s="25">
        <f>(VLOOKUP($X6,'[1]Material DB'!$A$3:$AF$113,'[1]Material DB'!K$40,FALSE))/100*$R6</f>
        <v>0</v>
      </c>
      <c r="AI6" s="25">
        <f>(VLOOKUP($X6,'[1]Material DB'!$A$3:$AF$113,'[1]Material DB'!L$40,FALSE))/100*$R6</f>
        <v>0</v>
      </c>
      <c r="AJ6" s="25">
        <f>(VLOOKUP($X6,'[1]Material DB'!$A$3:$AF$113,'[1]Material DB'!M$40,FALSE))/100*$R6</f>
        <v>0</v>
      </c>
      <c r="AK6" s="25">
        <f>(VLOOKUP($X6,'[1]Material DB'!$A$3:$AF$113,'[1]Material DB'!N$40,FALSE))/100*$R6</f>
        <v>0</v>
      </c>
      <c r="AL6" s="25">
        <f>(VLOOKUP($X6,'[1]Material DB'!$A$3:$AF$113,'[1]Material DB'!O$40,FALSE))/100*$R6</f>
        <v>0</v>
      </c>
      <c r="AM6" s="25">
        <f>(VLOOKUP($X6,'[1]Material DB'!$A$3:$AF$113,'[1]Material DB'!P$40,FALSE))/100*$R6</f>
        <v>0</v>
      </c>
      <c r="AN6" s="25">
        <f>(VLOOKUP($X6,'[1]Material DB'!$A$3:$AF$113,'[1]Material DB'!Q$40,FALSE))/100*$R6</f>
        <v>0</v>
      </c>
      <c r="AO6" s="25">
        <f>(VLOOKUP($X6,'[1]Material DB'!$A$3:$AF$113,'[1]Material DB'!R$40,FALSE))/100*$R6</f>
        <v>0</v>
      </c>
      <c r="AP6" s="25">
        <f>(VLOOKUP($X6,'[1]Material DB'!$A$3:$AF$113,'[1]Material DB'!S$40,FALSE))/100*$R6</f>
        <v>0</v>
      </c>
      <c r="AQ6" s="25">
        <f>(VLOOKUP($X6,'[1]Material DB'!$A$3:$AF$113,'[1]Material DB'!T$40,FALSE))/100*$R6</f>
        <v>0</v>
      </c>
      <c r="AR6" s="25">
        <f>(VLOOKUP($X6,'[1]Material DB'!$A$3:$AF$113,'[1]Material DB'!U$40,FALSE))/100*$R6</f>
        <v>0</v>
      </c>
      <c r="AS6" s="25">
        <f>(VLOOKUP($X6,'[1]Material DB'!$A$3:$AF$113,'[1]Material DB'!V$40,FALSE))/100*$R6</f>
        <v>0</v>
      </c>
      <c r="AT6" s="25">
        <f>(VLOOKUP($X6,'[1]Material DB'!$A$3:$AF$113,'[1]Material DB'!W$40,FALSE))/100*$R6</f>
        <v>0</v>
      </c>
      <c r="AU6" s="25">
        <f>(VLOOKUP($X6,'[1]Material DB'!$A$3:$AF$113,'[1]Material DB'!X$40,FALSE))/100*$R6</f>
        <v>0</v>
      </c>
      <c r="AV6" s="25">
        <f>(VLOOKUP($X6,'[1]Material DB'!$A$3:$AF$113,'[1]Material DB'!Y$40,FALSE))/100*$R6</f>
        <v>0</v>
      </c>
      <c r="AW6" s="25">
        <f>(VLOOKUP($X6,'[1]Material DB'!$A$3:$AF$113,'[1]Material DB'!Z$40,FALSE))/100*$R6</f>
        <v>0</v>
      </c>
      <c r="AX6" s="25">
        <f>(VLOOKUP($X6,'[1]Material DB'!$A$3:$AF$113,'[1]Material DB'!AA$40,FALSE))/100*$R6</f>
        <v>0</v>
      </c>
      <c r="AY6" s="25">
        <f>(VLOOKUP($X6,'[1]Material DB'!$A$3:$AF$113,'[1]Material DB'!AB$40,FALSE))/100*$R6</f>
        <v>0</v>
      </c>
      <c r="AZ6" s="25">
        <f>(VLOOKUP($X6,'[1]Material DB'!$A$3:$AF$113,'[1]Material DB'!AC$40,FALSE))/100*$R6</f>
        <v>0</v>
      </c>
      <c r="BA6" s="25">
        <f>(VLOOKUP($X6,'[1]Material DB'!$A$3:$AF$113,'[1]Material DB'!AD$40,FALSE))/100*$R6</f>
        <v>0</v>
      </c>
      <c r="BB6" s="25">
        <f>(VLOOKUP($X6,'[1]Material DB'!$A$3:$AF$113,'[1]Material DB'!AE$40,FALSE))/100*$R6</f>
        <v>0</v>
      </c>
      <c r="BC6" s="25">
        <f>(VLOOKUP($X6,'[1]Material DB'!$A$3:$AF$113,'[1]Material DB'!AF$40,FALSE))/100*$R6</f>
        <v>0</v>
      </c>
      <c r="BD6" s="40">
        <f t="shared" si="2"/>
        <v>22.4</v>
      </c>
    </row>
    <row r="7" spans="1:56">
      <c r="A7" s="10"/>
      <c r="B7" s="11" t="s">
        <v>25</v>
      </c>
      <c r="C7" s="11"/>
      <c r="D7" s="11"/>
      <c r="E7" s="11"/>
      <c r="F7" s="12"/>
      <c r="G7" s="420" t="s">
        <v>294</v>
      </c>
      <c r="H7" s="14"/>
      <c r="I7" s="14"/>
      <c r="J7" s="14" t="s">
        <v>276</v>
      </c>
      <c r="K7" s="15">
        <v>8</v>
      </c>
      <c r="L7" s="44" t="s">
        <v>26</v>
      </c>
      <c r="M7" s="45"/>
      <c r="N7" s="32"/>
      <c r="O7" s="32"/>
      <c r="P7" s="32"/>
      <c r="Q7" s="46">
        <v>10</v>
      </c>
      <c r="R7" s="35">
        <f t="shared" si="0"/>
        <v>80</v>
      </c>
      <c r="S7" s="36">
        <f t="shared" si="1"/>
        <v>3.1355334326252253E-2</v>
      </c>
      <c r="T7" s="28"/>
      <c r="U7" s="28" t="s">
        <v>288</v>
      </c>
      <c r="V7" s="28"/>
      <c r="W7" s="48"/>
      <c r="X7" s="28"/>
      <c r="Y7" s="25" t="e">
        <f>(VLOOKUP($X7,'[1]Material DB'!$A$3:$AF$113,'[1]Material DB'!B$40,FALSE))/100*$R7</f>
        <v>#N/A</v>
      </c>
      <c r="Z7" s="25" t="e">
        <f>(VLOOKUP($X7,'[1]Material DB'!$A$3:$AF$113,'[1]Material DB'!C$40,FALSE))/100*$R7</f>
        <v>#N/A</v>
      </c>
      <c r="AA7" s="25" t="e">
        <f>(VLOOKUP($X7,'[1]Material DB'!$A$3:$AF$113,'[1]Material DB'!D$40,FALSE))/100*$R7</f>
        <v>#N/A</v>
      </c>
      <c r="AB7" s="25" t="e">
        <f>(VLOOKUP($X7,'[1]Material DB'!$A$3:$AF$113,'[1]Material DB'!E$40,FALSE))/100*$R7</f>
        <v>#N/A</v>
      </c>
      <c r="AC7" s="25" t="e">
        <f>(VLOOKUP($X7,'[1]Material DB'!$A$3:$AF$113,'[1]Material DB'!F$40,FALSE))/100*$R7</f>
        <v>#N/A</v>
      </c>
      <c r="AD7" s="25" t="e">
        <f>(VLOOKUP($X7,'[1]Material DB'!$A$3:$AF$113,'[1]Material DB'!G$40,FALSE))/100*$R7</f>
        <v>#N/A</v>
      </c>
      <c r="AE7" s="25" t="e">
        <f>(VLOOKUP($X7,'[1]Material DB'!$A$3:$AF$113,'[1]Material DB'!H$40,FALSE))/100*$R7</f>
        <v>#N/A</v>
      </c>
      <c r="AF7" s="25" t="e">
        <f>(VLOOKUP($X7,'[1]Material DB'!$A$3:$AF$113,'[1]Material DB'!I$40,FALSE))/100*$R7</f>
        <v>#N/A</v>
      </c>
      <c r="AG7" s="25" t="e">
        <f>(VLOOKUP($X7,'[1]Material DB'!$A$3:$AF$113,'[1]Material DB'!J$40,FALSE))/100*$R7</f>
        <v>#N/A</v>
      </c>
      <c r="AH7" s="25" t="e">
        <f>(VLOOKUP($X7,'[1]Material DB'!$A$3:$AF$113,'[1]Material DB'!K$40,FALSE))/100*$R7</f>
        <v>#N/A</v>
      </c>
      <c r="AI7" s="25" t="e">
        <f>(VLOOKUP($X7,'[1]Material DB'!$A$3:$AF$113,'[1]Material DB'!L$40,FALSE))/100*$R7</f>
        <v>#N/A</v>
      </c>
      <c r="AJ7" s="25" t="e">
        <f>(VLOOKUP($X7,'[1]Material DB'!$A$3:$AF$113,'[1]Material DB'!M$40,FALSE))/100*$R7</f>
        <v>#N/A</v>
      </c>
      <c r="AK7" s="25" t="e">
        <f>(VLOOKUP($X7,'[1]Material DB'!$A$3:$AF$113,'[1]Material DB'!N$40,FALSE))/100*$R7</f>
        <v>#N/A</v>
      </c>
      <c r="AL7" s="25" t="e">
        <f>(VLOOKUP($X7,'[1]Material DB'!$A$3:$AF$113,'[1]Material DB'!O$40,FALSE))/100*$R7</f>
        <v>#N/A</v>
      </c>
      <c r="AM7" s="25" t="e">
        <f>(VLOOKUP($X7,'[1]Material DB'!$A$3:$AF$113,'[1]Material DB'!P$40,FALSE))/100*$R7</f>
        <v>#N/A</v>
      </c>
      <c r="AN7" s="25" t="e">
        <f>(VLOOKUP($X7,'[1]Material DB'!$A$3:$AF$113,'[1]Material DB'!Q$40,FALSE))/100*$R7</f>
        <v>#N/A</v>
      </c>
      <c r="AO7" s="25" t="e">
        <f>(VLOOKUP($X7,'[1]Material DB'!$A$3:$AF$113,'[1]Material DB'!R$40,FALSE))/100*$R7</f>
        <v>#N/A</v>
      </c>
      <c r="AP7" s="25" t="e">
        <f>(VLOOKUP($X7,'[1]Material DB'!$A$3:$AF$113,'[1]Material DB'!S$40,FALSE))/100*$R7</f>
        <v>#N/A</v>
      </c>
      <c r="AQ7" s="25" t="e">
        <f>(VLOOKUP($X7,'[1]Material DB'!$A$3:$AF$113,'[1]Material DB'!T$40,FALSE))/100*$R7</f>
        <v>#N/A</v>
      </c>
      <c r="AR7" s="25" t="e">
        <f>(VLOOKUP($X7,'[1]Material DB'!$A$3:$AF$113,'[1]Material DB'!U$40,FALSE))/100*$R7</f>
        <v>#N/A</v>
      </c>
      <c r="AS7" s="25" t="e">
        <f>(VLOOKUP($X7,'[1]Material DB'!$A$3:$AF$113,'[1]Material DB'!V$40,FALSE))/100*$R7</f>
        <v>#N/A</v>
      </c>
      <c r="AT7" s="25" t="e">
        <f>(VLOOKUP($X7,'[1]Material DB'!$A$3:$AF$113,'[1]Material DB'!W$40,FALSE))/100*$R7</f>
        <v>#N/A</v>
      </c>
      <c r="AU7" s="25" t="e">
        <f>(VLOOKUP($X7,'[1]Material DB'!$A$3:$AF$113,'[1]Material DB'!X$40,FALSE))/100*$R7</f>
        <v>#N/A</v>
      </c>
      <c r="AV7" s="25" t="e">
        <f>(VLOOKUP($X7,'[1]Material DB'!$A$3:$AF$113,'[1]Material DB'!Y$40,FALSE))/100*$R7</f>
        <v>#N/A</v>
      </c>
      <c r="AW7" s="25" t="e">
        <f>(VLOOKUP($X7,'[1]Material DB'!$A$3:$AF$113,'[1]Material DB'!Z$40,FALSE))/100*$R7</f>
        <v>#N/A</v>
      </c>
      <c r="AX7" s="25" t="e">
        <f>(VLOOKUP($X7,'[1]Material DB'!$A$3:$AF$113,'[1]Material DB'!AA$40,FALSE))/100*$R7</f>
        <v>#N/A</v>
      </c>
      <c r="AY7" s="25" t="e">
        <f>(VLOOKUP($X7,'[1]Material DB'!$A$3:$AF$113,'[1]Material DB'!AB$40,FALSE))/100*$R7</f>
        <v>#N/A</v>
      </c>
      <c r="AZ7" s="25" t="e">
        <f>(VLOOKUP($X7,'[1]Material DB'!$A$3:$AF$113,'[1]Material DB'!AC$40,FALSE))/100*$R7</f>
        <v>#N/A</v>
      </c>
      <c r="BA7" s="25" t="e">
        <f>(VLOOKUP($X7,'[1]Material DB'!$A$3:$AF$113,'[1]Material DB'!AD$40,FALSE))/100*$R7</f>
        <v>#N/A</v>
      </c>
      <c r="BB7" s="25" t="e">
        <f>(VLOOKUP($X7,'[1]Material DB'!$A$3:$AF$113,'[1]Material DB'!AE$40,FALSE))/100*$R7</f>
        <v>#N/A</v>
      </c>
      <c r="BC7" s="25" t="e">
        <f>(VLOOKUP($X7,'[1]Material DB'!$A$3:$AF$113,'[1]Material DB'!AF$40,FALSE))/100*$R7</f>
        <v>#N/A</v>
      </c>
      <c r="BD7" s="26" t="e">
        <f t="shared" si="2"/>
        <v>#N/A</v>
      </c>
    </row>
    <row r="8" spans="1:56">
      <c r="A8" s="27"/>
      <c r="B8" s="28" t="s">
        <v>25</v>
      </c>
      <c r="C8" s="28"/>
      <c r="D8" s="28"/>
      <c r="E8" s="28"/>
      <c r="F8" s="29"/>
      <c r="G8" s="421" t="s">
        <v>293</v>
      </c>
      <c r="H8" s="31"/>
      <c r="I8" s="31"/>
      <c r="J8" s="31" t="s">
        <v>277</v>
      </c>
      <c r="K8" s="15">
        <v>1</v>
      </c>
      <c r="L8" s="44" t="s">
        <v>26</v>
      </c>
      <c r="M8" s="45"/>
      <c r="N8" s="32"/>
      <c r="O8" s="32"/>
      <c r="P8" s="32"/>
      <c r="Q8" s="46">
        <f>R9+R10+R11+R15+R16</f>
        <v>304.10000000000002</v>
      </c>
      <c r="R8" s="35">
        <f t="shared" si="0"/>
        <v>304.10000000000002</v>
      </c>
      <c r="S8" s="36">
        <f t="shared" si="1"/>
        <v>0.11918946460766638</v>
      </c>
      <c r="T8" s="28"/>
      <c r="U8" s="28"/>
      <c r="V8" s="28"/>
      <c r="W8" s="47" t="s">
        <v>27</v>
      </c>
      <c r="X8" s="47" t="s">
        <v>27</v>
      </c>
      <c r="Y8" s="25">
        <f>SUMIF(Y9:Y11,"&gt;0")+SUMIF(Y15:Y16,"&gt;0")</f>
        <v>7.0934000000000011E-2</v>
      </c>
      <c r="Z8" s="25">
        <f t="shared" ref="Z8:BC8" si="4">SUMIF(Z9:Z11,"&gt;0")+SUMIF(Z15:Z16,"&gt;0")</f>
        <v>0</v>
      </c>
      <c r="AA8" s="25">
        <f t="shared" si="4"/>
        <v>154.83284900000004</v>
      </c>
      <c r="AB8" s="25">
        <f t="shared" si="4"/>
        <v>10.959060000000001</v>
      </c>
      <c r="AC8" s="25">
        <f t="shared" si="4"/>
        <v>25.354839999999999</v>
      </c>
      <c r="AD8" s="25">
        <f t="shared" si="4"/>
        <v>1.0470000000000002</v>
      </c>
      <c r="AE8" s="25">
        <f t="shared" si="4"/>
        <v>0</v>
      </c>
      <c r="AF8" s="25">
        <f t="shared" si="4"/>
        <v>102.7839</v>
      </c>
      <c r="AG8" s="25">
        <f t="shared" si="4"/>
        <v>0.52350000000000008</v>
      </c>
      <c r="AH8" s="25">
        <f t="shared" si="4"/>
        <v>0</v>
      </c>
      <c r="AI8" s="25">
        <f t="shared" si="4"/>
        <v>0</v>
      </c>
      <c r="AJ8" s="25">
        <f t="shared" si="4"/>
        <v>7.3635999999999999</v>
      </c>
      <c r="AK8" s="25">
        <f t="shared" si="4"/>
        <v>0.32800000000000001</v>
      </c>
      <c r="AL8" s="25">
        <f t="shared" si="4"/>
        <v>0.10470000000000002</v>
      </c>
      <c r="AM8" s="25">
        <f t="shared" si="4"/>
        <v>0.10470000000000002</v>
      </c>
      <c r="AN8" s="25">
        <f t="shared" si="4"/>
        <v>0.42700000000000005</v>
      </c>
      <c r="AO8" s="25">
        <f t="shared" si="4"/>
        <v>0</v>
      </c>
      <c r="AP8" s="25">
        <f t="shared" si="4"/>
        <v>0</v>
      </c>
      <c r="AQ8" s="25">
        <f t="shared" si="4"/>
        <v>0.20940000000000003</v>
      </c>
      <c r="AR8" s="25">
        <f t="shared" si="4"/>
        <v>0</v>
      </c>
      <c r="AS8" s="25">
        <f t="shared" si="4"/>
        <v>0</v>
      </c>
      <c r="AT8" s="25">
        <f t="shared" si="4"/>
        <v>0</v>
      </c>
      <c r="AU8" s="25">
        <f t="shared" si="4"/>
        <v>0</v>
      </c>
      <c r="AV8" s="25">
        <f t="shared" si="4"/>
        <v>0</v>
      </c>
      <c r="AW8" s="25">
        <f t="shared" si="4"/>
        <v>0</v>
      </c>
      <c r="AX8" s="25">
        <f t="shared" si="4"/>
        <v>0</v>
      </c>
      <c r="AY8" s="25">
        <f t="shared" si="4"/>
        <v>0</v>
      </c>
      <c r="AZ8" s="25">
        <f t="shared" si="4"/>
        <v>0</v>
      </c>
      <c r="BA8" s="25">
        <f t="shared" si="4"/>
        <v>0</v>
      </c>
      <c r="BB8" s="25">
        <f t="shared" si="4"/>
        <v>0</v>
      </c>
      <c r="BC8" s="25">
        <f t="shared" si="4"/>
        <v>0</v>
      </c>
      <c r="BD8" s="40">
        <f t="shared" si="2"/>
        <v>304.10948300000001</v>
      </c>
    </row>
    <row r="9" spans="1:56">
      <c r="A9" s="27"/>
      <c r="B9" s="28"/>
      <c r="C9" s="28" t="s">
        <v>25</v>
      </c>
      <c r="D9" s="28"/>
      <c r="E9" s="28"/>
      <c r="F9" s="29"/>
      <c r="G9" s="421" t="s">
        <v>206</v>
      </c>
      <c r="H9" s="31"/>
      <c r="I9" s="31"/>
      <c r="J9" s="31" t="s">
        <v>278</v>
      </c>
      <c r="K9" s="15">
        <v>1</v>
      </c>
      <c r="L9" s="44" t="s">
        <v>26</v>
      </c>
      <c r="M9" s="45"/>
      <c r="N9" s="32"/>
      <c r="O9" s="32"/>
      <c r="P9" s="32"/>
      <c r="Q9" s="50">
        <v>188.3</v>
      </c>
      <c r="R9" s="35">
        <f t="shared" si="0"/>
        <v>188.3</v>
      </c>
      <c r="S9" s="36">
        <f t="shared" si="1"/>
        <v>7.3802618170416237E-2</v>
      </c>
      <c r="T9" s="28"/>
      <c r="U9" s="28"/>
      <c r="V9" s="47"/>
      <c r="W9" s="28" t="s">
        <v>289</v>
      </c>
      <c r="X9" s="51" t="s">
        <v>289</v>
      </c>
      <c r="Y9" s="25">
        <f>(VLOOKUP($X9,'[1]Material DB'!$A$3:$AF$113,'[1]Material DB'!B$40,FALSE))/100*$R9</f>
        <v>0</v>
      </c>
      <c r="Z9" s="25">
        <f>(VLOOKUP($X9,'[1]Material DB'!$A$3:$AF$113,'[1]Material DB'!C$40,FALSE))/100*$R9</f>
        <v>0</v>
      </c>
      <c r="AA9" s="25">
        <f>(VLOOKUP($X9,'[1]Material DB'!$A$3:$AF$113,'[1]Material DB'!D$40,FALSE))/100*$R9</f>
        <v>152.27821000000003</v>
      </c>
      <c r="AB9" s="25">
        <f>(VLOOKUP($X9,'[1]Material DB'!$A$3:$AF$113,'[1]Material DB'!E$40,FALSE))/100*$R9</f>
        <v>10.959060000000001</v>
      </c>
      <c r="AC9" s="25">
        <f>(VLOOKUP($X9,'[1]Material DB'!$A$3:$AF$113,'[1]Material DB'!F$40,FALSE))/100*$R9</f>
        <v>25.062730000000002</v>
      </c>
      <c r="AD9" s="25">
        <f>(VLOOKUP($X9,'[1]Material DB'!$A$3:$AF$113,'[1]Material DB'!G$40,FALSE))/100*$R9</f>
        <v>0</v>
      </c>
      <c r="AE9" s="25">
        <f>(VLOOKUP($X9,'[1]Material DB'!$A$3:$AF$113,'[1]Material DB'!H$40,FALSE))/100*$R9</f>
        <v>0</v>
      </c>
      <c r="AF9" s="25">
        <f>(VLOOKUP($X9,'[1]Material DB'!$A$3:$AF$113,'[1]Material DB'!I$40,FALSE))/100*$R9</f>
        <v>0</v>
      </c>
      <c r="AG9" s="25">
        <f>(VLOOKUP($X9,'[1]Material DB'!$A$3:$AF$113,'[1]Material DB'!J$40,FALSE))/100*$R9</f>
        <v>0</v>
      </c>
      <c r="AH9" s="25">
        <f>(VLOOKUP($X9,'[1]Material DB'!$A$3:$AF$113,'[1]Material DB'!K$40,FALSE))/100*$R9</f>
        <v>0</v>
      </c>
      <c r="AI9" s="25">
        <f>(VLOOKUP($X9,'[1]Material DB'!$A$3:$AF$113,'[1]Material DB'!L$40,FALSE))/100*$R9</f>
        <v>0</v>
      </c>
      <c r="AJ9" s="25">
        <f>(VLOOKUP($X9,'[1]Material DB'!$A$3:$AF$113,'[1]Material DB'!M$40,FALSE))/100*$R9</f>
        <v>0</v>
      </c>
      <c r="AK9" s="25">
        <f>(VLOOKUP($X9,'[1]Material DB'!$A$3:$AF$113,'[1]Material DB'!N$40,FALSE))/100*$R9</f>
        <v>0</v>
      </c>
      <c r="AL9" s="25">
        <f>(VLOOKUP($X9,'[1]Material DB'!$A$3:$AF$113,'[1]Material DB'!O$40,FALSE))/100*$R9</f>
        <v>0</v>
      </c>
      <c r="AM9" s="25">
        <f>(VLOOKUP($X9,'[1]Material DB'!$A$3:$AF$113,'[1]Material DB'!P$40,FALSE))/100*$R9</f>
        <v>0</v>
      </c>
      <c r="AN9" s="25">
        <f>(VLOOKUP($X9,'[1]Material DB'!$A$3:$AF$113,'[1]Material DB'!Q$40,FALSE))/100*$R9</f>
        <v>0</v>
      </c>
      <c r="AO9" s="25">
        <f>(VLOOKUP($X9,'[1]Material DB'!$A$3:$AF$113,'[1]Material DB'!R$40,FALSE))/100*$R9</f>
        <v>0</v>
      </c>
      <c r="AP9" s="25">
        <f>(VLOOKUP($X9,'[1]Material DB'!$A$3:$AF$113,'[1]Material DB'!S$40,FALSE))/100*$R9</f>
        <v>0</v>
      </c>
      <c r="AQ9" s="25">
        <f>(VLOOKUP($X9,'[1]Material DB'!$A$3:$AF$113,'[1]Material DB'!T$40,FALSE))/100*$R9</f>
        <v>0</v>
      </c>
      <c r="AR9" s="25">
        <f>(VLOOKUP($X9,'[1]Material DB'!$A$3:$AF$113,'[1]Material DB'!U$40,FALSE))/100*$R9</f>
        <v>0</v>
      </c>
      <c r="AS9" s="25">
        <f>(VLOOKUP($X9,'[1]Material DB'!$A$3:$AF$113,'[1]Material DB'!V$40,FALSE))/100*$R9</f>
        <v>0</v>
      </c>
      <c r="AT9" s="25">
        <f>(VLOOKUP($X9,'[1]Material DB'!$A$3:$AF$113,'[1]Material DB'!W$40,FALSE))/100*$R9</f>
        <v>0</v>
      </c>
      <c r="AU9" s="25">
        <f>(VLOOKUP($X9,'[1]Material DB'!$A$3:$AF$113,'[1]Material DB'!X$40,FALSE))/100*$R9</f>
        <v>0</v>
      </c>
      <c r="AV9" s="25">
        <f>(VLOOKUP($X9,'[1]Material DB'!$A$3:$AF$113,'[1]Material DB'!Y$40,FALSE))/100*$R9</f>
        <v>0</v>
      </c>
      <c r="AW9" s="25">
        <f>(VLOOKUP($X9,'[1]Material DB'!$A$3:$AF$113,'[1]Material DB'!Z$40,FALSE))/100*$R9</f>
        <v>0</v>
      </c>
      <c r="AX9" s="25">
        <f>(VLOOKUP($X9,'[1]Material DB'!$A$3:$AF$113,'[1]Material DB'!AA$40,FALSE))/100*$R9</f>
        <v>0</v>
      </c>
      <c r="AY9" s="25">
        <f>(VLOOKUP($X9,'[1]Material DB'!$A$3:$AF$113,'[1]Material DB'!AB$40,FALSE))/100*$R9</f>
        <v>0</v>
      </c>
      <c r="AZ9" s="25">
        <f>(VLOOKUP($X9,'[1]Material DB'!$A$3:$AF$113,'[1]Material DB'!AC$40,FALSE))/100*$R9</f>
        <v>0</v>
      </c>
      <c r="BA9" s="25">
        <f>(VLOOKUP($X9,'[1]Material DB'!$A$3:$AF$113,'[1]Material DB'!AD$40,FALSE))/100*$R9</f>
        <v>0</v>
      </c>
      <c r="BB9" s="25">
        <f>(VLOOKUP($X9,'[1]Material DB'!$A$3:$AF$113,'[1]Material DB'!AE$40,FALSE))/100*$R9</f>
        <v>0</v>
      </c>
      <c r="BC9" s="25">
        <f>(VLOOKUP($X9,'[1]Material DB'!$A$3:$AF$113,'[1]Material DB'!AF$40,FALSE))/100*$R9</f>
        <v>0</v>
      </c>
      <c r="BD9" s="40">
        <f t="shared" si="2"/>
        <v>188.3</v>
      </c>
    </row>
    <row r="10" spans="1:56">
      <c r="A10" s="27"/>
      <c r="B10" s="28"/>
      <c r="C10" s="28" t="s">
        <v>25</v>
      </c>
      <c r="D10" s="28"/>
      <c r="E10" s="28"/>
      <c r="F10" s="29"/>
      <c r="G10" s="421" t="s">
        <v>206</v>
      </c>
      <c r="H10" s="31"/>
      <c r="I10" s="31"/>
      <c r="J10" s="31" t="s">
        <v>279</v>
      </c>
      <c r="K10" s="15">
        <v>16</v>
      </c>
      <c r="L10" s="44" t="s">
        <v>26</v>
      </c>
      <c r="M10" s="45"/>
      <c r="N10" s="32"/>
      <c r="O10" s="32"/>
      <c r="P10" s="32"/>
      <c r="Q10" s="46">
        <f>R10/K10</f>
        <v>0.18124999999999999</v>
      </c>
      <c r="R10" s="35">
        <v>2.9</v>
      </c>
      <c r="S10" s="36">
        <f t="shared" si="1"/>
        <v>1.1366308693266441E-3</v>
      </c>
      <c r="T10" s="28"/>
      <c r="U10" s="28"/>
      <c r="V10" s="47"/>
      <c r="W10" s="28" t="s">
        <v>295</v>
      </c>
      <c r="X10" s="28" t="s">
        <v>183</v>
      </c>
      <c r="Y10" s="25">
        <f>(VLOOKUP($X10,'[1]Material DB'!$A$3:$AF$113,'[1]Material DB'!B$40,FALSE))/100*$R10</f>
        <v>7.0934000000000011E-2</v>
      </c>
      <c r="Z10" s="25">
        <f>(VLOOKUP($X10,'[1]Material DB'!$A$3:$AF$113,'[1]Material DB'!C$40,FALSE))/100*$R10</f>
        <v>0</v>
      </c>
      <c r="AA10" s="25">
        <f>(VLOOKUP($X10,'[1]Material DB'!$A$3:$AF$113,'[1]Material DB'!D$40,FALSE))/100*$R10</f>
        <v>2.5546389999999999</v>
      </c>
      <c r="AB10" s="25">
        <f>(VLOOKUP($X10,'[1]Material DB'!$A$3:$AF$113,'[1]Material DB'!E$40,FALSE))/100*$R10</f>
        <v>0</v>
      </c>
      <c r="AC10" s="25">
        <f>(VLOOKUP($X10,'[1]Material DB'!$A$3:$AF$113,'[1]Material DB'!F$40,FALSE))/100*$R10</f>
        <v>0.28390999999999994</v>
      </c>
      <c r="AD10" s="25">
        <f>(VLOOKUP($X10,'[1]Material DB'!$A$3:$AF$113,'[1]Material DB'!G$40,FALSE))/100*$R10</f>
        <v>0</v>
      </c>
      <c r="AE10" s="25">
        <f>(VLOOKUP($X10,'[1]Material DB'!$A$3:$AF$113,'[1]Material DB'!H$40,FALSE))/100*$R10</f>
        <v>0</v>
      </c>
      <c r="AF10" s="25">
        <f>(VLOOKUP($X10,'[1]Material DB'!$A$3:$AF$113,'[1]Material DB'!I$40,FALSE))/100*$R10</f>
        <v>0</v>
      </c>
      <c r="AG10" s="25">
        <f>(VLOOKUP($X10,'[1]Material DB'!$A$3:$AF$113,'[1]Material DB'!J$40,FALSE))/100*$R10</f>
        <v>0</v>
      </c>
      <c r="AH10" s="25">
        <f>(VLOOKUP($X10,'[1]Material DB'!$A$3:$AF$113,'[1]Material DB'!K$40,FALSE))/100*$R10</f>
        <v>0</v>
      </c>
      <c r="AI10" s="25">
        <f>(VLOOKUP($X10,'[1]Material DB'!$A$3:$AF$113,'[1]Material DB'!L$40,FALSE))/100*$R10</f>
        <v>0</v>
      </c>
      <c r="AJ10" s="25">
        <f>(VLOOKUP($X10,'[1]Material DB'!$A$3:$AF$113,'[1]Material DB'!M$40,FALSE))/100*$R10</f>
        <v>0</v>
      </c>
      <c r="AK10" s="25">
        <f>(VLOOKUP($X10,'[1]Material DB'!$A$3:$AF$113,'[1]Material DB'!N$40,FALSE))/100*$R10</f>
        <v>0</v>
      </c>
      <c r="AL10" s="25">
        <f>(VLOOKUP($X10,'[1]Material DB'!$A$3:$AF$113,'[1]Material DB'!O$40,FALSE))/100*$R10</f>
        <v>0</v>
      </c>
      <c r="AM10" s="25">
        <f>(VLOOKUP($X10,'[1]Material DB'!$A$3:$AF$113,'[1]Material DB'!P$40,FALSE))/100*$R10</f>
        <v>0</v>
      </c>
      <c r="AN10" s="25">
        <f>(VLOOKUP($X10,'[1]Material DB'!$A$3:$AF$113,'[1]Material DB'!Q$40,FALSE))/100*$R10</f>
        <v>0</v>
      </c>
      <c r="AO10" s="25">
        <f>(VLOOKUP($X10,'[1]Material DB'!$A$3:$AF$113,'[1]Material DB'!R$40,FALSE))/100*$R10</f>
        <v>0</v>
      </c>
      <c r="AP10" s="25">
        <f>(VLOOKUP($X10,'[1]Material DB'!$A$3:$AF$113,'[1]Material DB'!S$40,FALSE))/100*$R10</f>
        <v>0</v>
      </c>
      <c r="AQ10" s="25">
        <f>(VLOOKUP($X10,'[1]Material DB'!$A$3:$AF$113,'[1]Material DB'!T$40,FALSE))/100*$R10</f>
        <v>0</v>
      </c>
      <c r="AR10" s="25">
        <f>(VLOOKUP($X10,'[1]Material DB'!$A$3:$AF$113,'[1]Material DB'!U$40,FALSE))/100*$R10</f>
        <v>0</v>
      </c>
      <c r="AS10" s="25">
        <f>(VLOOKUP($X10,'[1]Material DB'!$A$3:$AF$113,'[1]Material DB'!V$40,FALSE))/100*$R10</f>
        <v>0</v>
      </c>
      <c r="AT10" s="25">
        <f>(VLOOKUP($X10,'[1]Material DB'!$A$3:$AF$113,'[1]Material DB'!W$40,FALSE))/100*$R10</f>
        <v>0</v>
      </c>
      <c r="AU10" s="25">
        <f>(VLOOKUP($X10,'[1]Material DB'!$A$3:$AF$113,'[1]Material DB'!X$40,FALSE))/100*$R10</f>
        <v>0</v>
      </c>
      <c r="AV10" s="25">
        <f>(VLOOKUP($X10,'[1]Material DB'!$A$3:$AF$113,'[1]Material DB'!Y$40,FALSE))/100*$R10</f>
        <v>0</v>
      </c>
      <c r="AW10" s="25">
        <f>(VLOOKUP($X10,'[1]Material DB'!$A$3:$AF$113,'[1]Material DB'!Z$40,FALSE))/100*$R10</f>
        <v>0</v>
      </c>
      <c r="AX10" s="25">
        <f>(VLOOKUP($X10,'[1]Material DB'!$A$3:$AF$113,'[1]Material DB'!AA$40,FALSE))/100*$R10</f>
        <v>0</v>
      </c>
      <c r="AY10" s="25">
        <f>(VLOOKUP($X10,'[1]Material DB'!$A$3:$AF$113,'[1]Material DB'!AB$40,FALSE))/100*$R10</f>
        <v>0</v>
      </c>
      <c r="AZ10" s="25">
        <f>(VLOOKUP($X10,'[1]Material DB'!$A$3:$AF$113,'[1]Material DB'!AC$40,FALSE))/100*$R10</f>
        <v>0</v>
      </c>
      <c r="BA10" s="25">
        <f>(VLOOKUP($X10,'[1]Material DB'!$A$3:$AF$113,'[1]Material DB'!AD$40,FALSE))/100*$R10</f>
        <v>0</v>
      </c>
      <c r="BB10" s="25">
        <f>(VLOOKUP($X10,'[1]Material DB'!$A$3:$AF$113,'[1]Material DB'!AE$40,FALSE))/100*$R10</f>
        <v>0</v>
      </c>
      <c r="BC10" s="25">
        <f>(VLOOKUP($X10,'[1]Material DB'!$A$3:$AF$113,'[1]Material DB'!AF$40,FALSE))/100*$R10</f>
        <v>0</v>
      </c>
      <c r="BD10" s="40">
        <f t="shared" si="2"/>
        <v>2.9094829999999998</v>
      </c>
    </row>
    <row r="11" spans="1:56">
      <c r="A11" s="10"/>
      <c r="B11" s="11"/>
      <c r="C11" s="11" t="s">
        <v>25</v>
      </c>
      <c r="D11" s="11"/>
      <c r="E11" s="11"/>
      <c r="F11" s="12"/>
      <c r="G11" s="420" t="s">
        <v>206</v>
      </c>
      <c r="H11" s="14"/>
      <c r="I11" s="14"/>
      <c r="J11" s="14" t="s">
        <v>282</v>
      </c>
      <c r="K11" s="15">
        <v>2</v>
      </c>
      <c r="L11" s="44" t="s">
        <v>26</v>
      </c>
      <c r="M11" s="45"/>
      <c r="N11" s="32"/>
      <c r="O11" s="32"/>
      <c r="P11" s="32"/>
      <c r="Q11" s="46">
        <f>SUM(R12:R14)</f>
        <v>14.2</v>
      </c>
      <c r="R11" s="35">
        <f t="shared" si="0"/>
        <v>28.4</v>
      </c>
      <c r="S11" s="36">
        <f t="shared" si="1"/>
        <v>1.1131143685819548E-2</v>
      </c>
      <c r="T11" s="28"/>
      <c r="U11" s="28"/>
      <c r="V11" s="28"/>
      <c r="W11" s="47" t="s">
        <v>27</v>
      </c>
      <c r="X11" s="47" t="s">
        <v>27</v>
      </c>
      <c r="Y11" s="25">
        <f>SUM(Y12:Y14)*$K$11</f>
        <v>0</v>
      </c>
      <c r="Z11" s="25">
        <f t="shared" ref="Z11:BC11" si="5">SUM(Z12:Z14)*$K$11</f>
        <v>0</v>
      </c>
      <c r="AA11" s="25">
        <f t="shared" si="5"/>
        <v>0</v>
      </c>
      <c r="AB11" s="25">
        <f t="shared" si="5"/>
        <v>0</v>
      </c>
      <c r="AC11" s="25">
        <f t="shared" si="5"/>
        <v>3.3999999999999998E-3</v>
      </c>
      <c r="AD11" s="25">
        <f t="shared" si="5"/>
        <v>0.25</v>
      </c>
      <c r="AE11" s="25">
        <f t="shared" si="5"/>
        <v>0</v>
      </c>
      <c r="AF11" s="25">
        <f t="shared" si="5"/>
        <v>24.629000000000001</v>
      </c>
      <c r="AG11" s="25">
        <f t="shared" si="5"/>
        <v>0.125</v>
      </c>
      <c r="AH11" s="25">
        <f t="shared" si="5"/>
        <v>0</v>
      </c>
      <c r="AI11" s="25">
        <f t="shared" si="5"/>
        <v>0</v>
      </c>
      <c r="AJ11" s="25">
        <f t="shared" si="5"/>
        <v>3.0531999999999999</v>
      </c>
      <c r="AK11" s="25">
        <f t="shared" si="5"/>
        <v>0.13600000000000001</v>
      </c>
      <c r="AL11" s="25">
        <f t="shared" si="5"/>
        <v>2.5000000000000001E-2</v>
      </c>
      <c r="AM11" s="25">
        <f t="shared" si="5"/>
        <v>2.5000000000000001E-2</v>
      </c>
      <c r="AN11" s="25">
        <f t="shared" si="5"/>
        <v>0.10340000000000001</v>
      </c>
      <c r="AO11" s="25">
        <f t="shared" si="5"/>
        <v>0</v>
      </c>
      <c r="AP11" s="25">
        <f t="shared" si="5"/>
        <v>0</v>
      </c>
      <c r="AQ11" s="25">
        <f t="shared" si="5"/>
        <v>0.05</v>
      </c>
      <c r="AR11" s="25">
        <f t="shared" si="5"/>
        <v>0</v>
      </c>
      <c r="AS11" s="25">
        <f t="shared" si="5"/>
        <v>0</v>
      </c>
      <c r="AT11" s="25">
        <f t="shared" si="5"/>
        <v>0</v>
      </c>
      <c r="AU11" s="25">
        <f t="shared" si="5"/>
        <v>0</v>
      </c>
      <c r="AV11" s="25">
        <f t="shared" si="5"/>
        <v>0</v>
      </c>
      <c r="AW11" s="25">
        <f t="shared" si="5"/>
        <v>0</v>
      </c>
      <c r="AX11" s="25">
        <f t="shared" si="5"/>
        <v>0</v>
      </c>
      <c r="AY11" s="25">
        <f t="shared" si="5"/>
        <v>0</v>
      </c>
      <c r="AZ11" s="25">
        <f t="shared" si="5"/>
        <v>0</v>
      </c>
      <c r="BA11" s="25">
        <f t="shared" si="5"/>
        <v>0</v>
      </c>
      <c r="BB11" s="25">
        <f t="shared" si="5"/>
        <v>0</v>
      </c>
      <c r="BC11" s="25">
        <f t="shared" si="5"/>
        <v>0</v>
      </c>
      <c r="BD11" s="26">
        <f t="shared" si="2"/>
        <v>28.4</v>
      </c>
    </row>
    <row r="12" spans="1:56">
      <c r="A12" s="27"/>
      <c r="B12" s="28"/>
      <c r="C12" s="28"/>
      <c r="D12" s="28" t="s">
        <v>25</v>
      </c>
      <c r="E12" s="28"/>
      <c r="F12" s="29"/>
      <c r="G12" s="421" t="s">
        <v>206</v>
      </c>
      <c r="H12" s="31"/>
      <c r="I12" s="31"/>
      <c r="J12" s="31" t="s">
        <v>280</v>
      </c>
      <c r="K12" s="15">
        <v>1</v>
      </c>
      <c r="L12" s="44" t="s">
        <v>26</v>
      </c>
      <c r="M12" s="45"/>
      <c r="N12" s="32"/>
      <c r="O12" s="32"/>
      <c r="P12" s="32"/>
      <c r="Q12" s="46">
        <v>11.5</v>
      </c>
      <c r="R12" s="35">
        <f t="shared" si="0"/>
        <v>11.5</v>
      </c>
      <c r="S12" s="36">
        <f t="shared" si="1"/>
        <v>4.507329309398761E-3</v>
      </c>
      <c r="T12" s="28"/>
      <c r="U12" s="28"/>
      <c r="V12" s="28"/>
      <c r="W12" s="48" t="s">
        <v>196</v>
      </c>
      <c r="X12" s="48" t="s">
        <v>156</v>
      </c>
      <c r="Y12" s="25">
        <f>(VLOOKUP($X12,'[1]Material DB'!$A$3:$AF$113,'[1]Material DB'!B$40,FALSE))/100*$R12</f>
        <v>0</v>
      </c>
      <c r="Z12" s="25">
        <f>(VLOOKUP($X12,'[1]Material DB'!$A$3:$AF$113,'[1]Material DB'!C$40,FALSE))/100*$R12</f>
        <v>0</v>
      </c>
      <c r="AA12" s="25">
        <f>(VLOOKUP($X12,'[1]Material DB'!$A$3:$AF$113,'[1]Material DB'!D$40,FALSE))/100*$R12</f>
        <v>0</v>
      </c>
      <c r="AB12" s="25">
        <f>(VLOOKUP($X12,'[1]Material DB'!$A$3:$AF$113,'[1]Material DB'!E$40,FALSE))/100*$R12</f>
        <v>0</v>
      </c>
      <c r="AC12" s="25">
        <f>(VLOOKUP($X12,'[1]Material DB'!$A$3:$AF$113,'[1]Material DB'!F$40,FALSE))/100*$R12</f>
        <v>0</v>
      </c>
      <c r="AD12" s="25">
        <f>(VLOOKUP($X12,'[1]Material DB'!$A$3:$AF$113,'[1]Material DB'!G$40,FALSE))/100*$R12</f>
        <v>0.115</v>
      </c>
      <c r="AE12" s="25">
        <f>(VLOOKUP($X12,'[1]Material DB'!$A$3:$AF$113,'[1]Material DB'!H$40,FALSE))/100*$R12</f>
        <v>0</v>
      </c>
      <c r="AF12" s="25">
        <f>(VLOOKUP($X12,'[1]Material DB'!$A$3:$AF$113,'[1]Material DB'!I$40,FALSE))/100*$R12</f>
        <v>11.2355</v>
      </c>
      <c r="AG12" s="25">
        <f>(VLOOKUP($X12,'[1]Material DB'!$A$3:$AF$113,'[1]Material DB'!J$40,FALSE))/100*$R12</f>
        <v>5.7500000000000002E-2</v>
      </c>
      <c r="AH12" s="25">
        <f>(VLOOKUP($X12,'[1]Material DB'!$A$3:$AF$113,'[1]Material DB'!K$40,FALSE))/100*$R12</f>
        <v>0</v>
      </c>
      <c r="AI12" s="25">
        <f>(VLOOKUP($X12,'[1]Material DB'!$A$3:$AF$113,'[1]Material DB'!L$40,FALSE))/100*$R12</f>
        <v>0</v>
      </c>
      <c r="AJ12" s="25">
        <f>(VLOOKUP($X12,'[1]Material DB'!$A$3:$AF$113,'[1]Material DB'!M$40,FALSE))/100*$R12</f>
        <v>0</v>
      </c>
      <c r="AK12" s="25">
        <f>(VLOOKUP($X12,'[1]Material DB'!$A$3:$AF$113,'[1]Material DB'!N$40,FALSE))/100*$R12</f>
        <v>0</v>
      </c>
      <c r="AL12" s="25">
        <f>(VLOOKUP($X12,'[1]Material DB'!$A$3:$AF$113,'[1]Material DB'!O$40,FALSE))/100*$R12</f>
        <v>1.15E-2</v>
      </c>
      <c r="AM12" s="25">
        <f>(VLOOKUP($X12,'[1]Material DB'!$A$3:$AF$113,'[1]Material DB'!P$40,FALSE))/100*$R12</f>
        <v>1.15E-2</v>
      </c>
      <c r="AN12" s="25">
        <f>(VLOOKUP($X12,'[1]Material DB'!$A$3:$AF$113,'[1]Material DB'!Q$40,FALSE))/100*$R12</f>
        <v>4.5999999999999999E-2</v>
      </c>
      <c r="AO12" s="25">
        <f>(VLOOKUP($X12,'[1]Material DB'!$A$3:$AF$113,'[1]Material DB'!R$40,FALSE))/100*$R12</f>
        <v>0</v>
      </c>
      <c r="AP12" s="25">
        <f>(VLOOKUP($X12,'[1]Material DB'!$A$3:$AF$113,'[1]Material DB'!S$40,FALSE))/100*$R12</f>
        <v>0</v>
      </c>
      <c r="AQ12" s="25">
        <f>(VLOOKUP($X12,'[1]Material DB'!$A$3:$AF$113,'[1]Material DB'!T$40,FALSE))/100*$R12</f>
        <v>2.3E-2</v>
      </c>
      <c r="AR12" s="25">
        <f>(VLOOKUP($X12,'[1]Material DB'!$A$3:$AF$113,'[1]Material DB'!U$40,FALSE))/100*$R12</f>
        <v>0</v>
      </c>
      <c r="AS12" s="25">
        <f>(VLOOKUP($X12,'[1]Material DB'!$A$3:$AF$113,'[1]Material DB'!V$40,FALSE))/100*$R12</f>
        <v>0</v>
      </c>
      <c r="AT12" s="25">
        <f>(VLOOKUP($X12,'[1]Material DB'!$A$3:$AF$113,'[1]Material DB'!W$40,FALSE))/100*$R12</f>
        <v>0</v>
      </c>
      <c r="AU12" s="25">
        <f>(VLOOKUP($X12,'[1]Material DB'!$A$3:$AF$113,'[1]Material DB'!X$40,FALSE))/100*$R12</f>
        <v>0</v>
      </c>
      <c r="AV12" s="25">
        <f>(VLOOKUP($X12,'[1]Material DB'!$A$3:$AF$113,'[1]Material DB'!Y$40,FALSE))/100*$R12</f>
        <v>0</v>
      </c>
      <c r="AW12" s="25">
        <f>(VLOOKUP($X12,'[1]Material DB'!$A$3:$AF$113,'[1]Material DB'!Z$40,FALSE))/100*$R12</f>
        <v>0</v>
      </c>
      <c r="AX12" s="25">
        <f>(VLOOKUP($X12,'[1]Material DB'!$A$3:$AF$113,'[1]Material DB'!AA$40,FALSE))/100*$R12</f>
        <v>0</v>
      </c>
      <c r="AY12" s="25">
        <f>(VLOOKUP($X12,'[1]Material DB'!$A$3:$AF$113,'[1]Material DB'!AB$40,FALSE))/100*$R12</f>
        <v>0</v>
      </c>
      <c r="AZ12" s="25">
        <f>(VLOOKUP($X12,'[1]Material DB'!$A$3:$AF$113,'[1]Material DB'!AC$40,FALSE))/100*$R12</f>
        <v>0</v>
      </c>
      <c r="BA12" s="25">
        <f>(VLOOKUP($X12,'[1]Material DB'!$A$3:$AF$113,'[1]Material DB'!AD$40,FALSE))/100*$R12</f>
        <v>0</v>
      </c>
      <c r="BB12" s="25">
        <f>(VLOOKUP($X12,'[1]Material DB'!$A$3:$AF$113,'[1]Material DB'!AE$40,FALSE))/100*$R12</f>
        <v>0</v>
      </c>
      <c r="BC12" s="25">
        <f>(VLOOKUP($X12,'[1]Material DB'!$A$3:$AF$113,'[1]Material DB'!AF$40,FALSE))/100*$R12</f>
        <v>0</v>
      </c>
      <c r="BD12" s="40">
        <f t="shared" si="2"/>
        <v>11.499999999999998</v>
      </c>
    </row>
    <row r="13" spans="1:56">
      <c r="A13" s="27"/>
      <c r="B13" s="28"/>
      <c r="C13" s="28"/>
      <c r="D13" s="28" t="s">
        <v>25</v>
      </c>
      <c r="E13" s="28"/>
      <c r="F13" s="29"/>
      <c r="G13" s="421" t="s">
        <v>206</v>
      </c>
      <c r="H13" s="31"/>
      <c r="I13" s="31"/>
      <c r="J13" s="31" t="s">
        <v>283</v>
      </c>
      <c r="K13" s="15">
        <v>1</v>
      </c>
      <c r="L13" s="44" t="s">
        <v>26</v>
      </c>
      <c r="M13" s="45"/>
      <c r="N13" s="32"/>
      <c r="O13" s="32"/>
      <c r="P13" s="32"/>
      <c r="Q13" s="50">
        <v>1</v>
      </c>
      <c r="R13" s="35">
        <f t="shared" si="0"/>
        <v>1</v>
      </c>
      <c r="S13" s="36">
        <f t="shared" si="1"/>
        <v>3.9194167907815317E-4</v>
      </c>
      <c r="T13" s="28"/>
      <c r="U13" s="28"/>
      <c r="V13" s="47"/>
      <c r="W13" s="28" t="s">
        <v>196</v>
      </c>
      <c r="X13" s="51" t="s">
        <v>156</v>
      </c>
      <c r="Y13" s="25">
        <f>(VLOOKUP($X13,'[1]Material DB'!$A$3:$AF$113,'[1]Material DB'!B$40,FALSE))/100*$R13</f>
        <v>0</v>
      </c>
      <c r="Z13" s="25">
        <f>(VLOOKUP($X13,'[1]Material DB'!$A$3:$AF$113,'[1]Material DB'!C$40,FALSE))/100*$R13</f>
        <v>0</v>
      </c>
      <c r="AA13" s="25">
        <f>(VLOOKUP($X13,'[1]Material DB'!$A$3:$AF$113,'[1]Material DB'!D$40,FALSE))/100*$R13</f>
        <v>0</v>
      </c>
      <c r="AB13" s="25">
        <f>(VLOOKUP($X13,'[1]Material DB'!$A$3:$AF$113,'[1]Material DB'!E$40,FALSE))/100*$R13</f>
        <v>0</v>
      </c>
      <c r="AC13" s="25">
        <f>(VLOOKUP($X13,'[1]Material DB'!$A$3:$AF$113,'[1]Material DB'!F$40,FALSE))/100*$R13</f>
        <v>0</v>
      </c>
      <c r="AD13" s="25">
        <f>(VLOOKUP($X13,'[1]Material DB'!$A$3:$AF$113,'[1]Material DB'!G$40,FALSE))/100*$R13</f>
        <v>0.01</v>
      </c>
      <c r="AE13" s="25">
        <f>(VLOOKUP($X13,'[1]Material DB'!$A$3:$AF$113,'[1]Material DB'!H$40,FALSE))/100*$R13</f>
        <v>0</v>
      </c>
      <c r="AF13" s="25">
        <f>(VLOOKUP($X13,'[1]Material DB'!$A$3:$AF$113,'[1]Material DB'!I$40,FALSE))/100*$R13</f>
        <v>0.97699999999999998</v>
      </c>
      <c r="AG13" s="25">
        <f>(VLOOKUP($X13,'[1]Material DB'!$A$3:$AF$113,'[1]Material DB'!J$40,FALSE))/100*$R13</f>
        <v>5.0000000000000001E-3</v>
      </c>
      <c r="AH13" s="25">
        <f>(VLOOKUP($X13,'[1]Material DB'!$A$3:$AF$113,'[1]Material DB'!K$40,FALSE))/100*$R13</f>
        <v>0</v>
      </c>
      <c r="AI13" s="25">
        <f>(VLOOKUP($X13,'[1]Material DB'!$A$3:$AF$113,'[1]Material DB'!L$40,FALSE))/100*$R13</f>
        <v>0</v>
      </c>
      <c r="AJ13" s="25">
        <f>(VLOOKUP($X13,'[1]Material DB'!$A$3:$AF$113,'[1]Material DB'!M$40,FALSE))/100*$R13</f>
        <v>0</v>
      </c>
      <c r="AK13" s="25">
        <f>(VLOOKUP($X13,'[1]Material DB'!$A$3:$AF$113,'[1]Material DB'!N$40,FALSE))/100*$R13</f>
        <v>0</v>
      </c>
      <c r="AL13" s="25">
        <f>(VLOOKUP($X13,'[1]Material DB'!$A$3:$AF$113,'[1]Material DB'!O$40,FALSE))/100*$R13</f>
        <v>1E-3</v>
      </c>
      <c r="AM13" s="25">
        <f>(VLOOKUP($X13,'[1]Material DB'!$A$3:$AF$113,'[1]Material DB'!P$40,FALSE))/100*$R13</f>
        <v>1E-3</v>
      </c>
      <c r="AN13" s="25">
        <f>(VLOOKUP($X13,'[1]Material DB'!$A$3:$AF$113,'[1]Material DB'!Q$40,FALSE))/100*$R13</f>
        <v>4.0000000000000001E-3</v>
      </c>
      <c r="AO13" s="25">
        <f>(VLOOKUP($X13,'[1]Material DB'!$A$3:$AF$113,'[1]Material DB'!R$40,FALSE))/100*$R13</f>
        <v>0</v>
      </c>
      <c r="AP13" s="25">
        <f>(VLOOKUP($X13,'[1]Material DB'!$A$3:$AF$113,'[1]Material DB'!S$40,FALSE))/100*$R13</f>
        <v>0</v>
      </c>
      <c r="AQ13" s="25">
        <f>(VLOOKUP($X13,'[1]Material DB'!$A$3:$AF$113,'[1]Material DB'!T$40,FALSE))/100*$R13</f>
        <v>2E-3</v>
      </c>
      <c r="AR13" s="25">
        <f>(VLOOKUP($X13,'[1]Material DB'!$A$3:$AF$113,'[1]Material DB'!U$40,FALSE))/100*$R13</f>
        <v>0</v>
      </c>
      <c r="AS13" s="25">
        <f>(VLOOKUP($X13,'[1]Material DB'!$A$3:$AF$113,'[1]Material DB'!V$40,FALSE))/100*$R13</f>
        <v>0</v>
      </c>
      <c r="AT13" s="25">
        <f>(VLOOKUP($X13,'[1]Material DB'!$A$3:$AF$113,'[1]Material DB'!W$40,FALSE))/100*$R13</f>
        <v>0</v>
      </c>
      <c r="AU13" s="25">
        <f>(VLOOKUP($X13,'[1]Material DB'!$A$3:$AF$113,'[1]Material DB'!X$40,FALSE))/100*$R13</f>
        <v>0</v>
      </c>
      <c r="AV13" s="25">
        <f>(VLOOKUP($X13,'[1]Material DB'!$A$3:$AF$113,'[1]Material DB'!Y$40,FALSE))/100*$R13</f>
        <v>0</v>
      </c>
      <c r="AW13" s="25">
        <f>(VLOOKUP($X13,'[1]Material DB'!$A$3:$AF$113,'[1]Material DB'!Z$40,FALSE))/100*$R13</f>
        <v>0</v>
      </c>
      <c r="AX13" s="25">
        <f>(VLOOKUP($X13,'[1]Material DB'!$A$3:$AF$113,'[1]Material DB'!AA$40,FALSE))/100*$R13</f>
        <v>0</v>
      </c>
      <c r="AY13" s="25">
        <f>(VLOOKUP($X13,'[1]Material DB'!$A$3:$AF$113,'[1]Material DB'!AB$40,FALSE))/100*$R13</f>
        <v>0</v>
      </c>
      <c r="AZ13" s="25">
        <f>(VLOOKUP($X13,'[1]Material DB'!$A$3:$AF$113,'[1]Material DB'!AC$40,FALSE))/100*$R13</f>
        <v>0</v>
      </c>
      <c r="BA13" s="25">
        <f>(VLOOKUP($X13,'[1]Material DB'!$A$3:$AF$113,'[1]Material DB'!AD$40,FALSE))/100*$R13</f>
        <v>0</v>
      </c>
      <c r="BB13" s="25">
        <f>(VLOOKUP($X13,'[1]Material DB'!$A$3:$AF$113,'[1]Material DB'!AE$40,FALSE))/100*$R13</f>
        <v>0</v>
      </c>
      <c r="BC13" s="25">
        <f>(VLOOKUP($X13,'[1]Material DB'!$A$3:$AF$113,'[1]Material DB'!AF$40,FALSE))/100*$R13</f>
        <v>0</v>
      </c>
      <c r="BD13" s="40">
        <f t="shared" si="2"/>
        <v>1</v>
      </c>
    </row>
    <row r="14" spans="1:56">
      <c r="A14" s="27"/>
      <c r="B14" s="28"/>
      <c r="C14" s="28"/>
      <c r="D14" s="28" t="s">
        <v>25</v>
      </c>
      <c r="E14" s="28"/>
      <c r="F14" s="29"/>
      <c r="G14" s="421" t="s">
        <v>206</v>
      </c>
      <c r="H14" s="31"/>
      <c r="I14" s="31"/>
      <c r="J14" s="31" t="s">
        <v>200</v>
      </c>
      <c r="K14" s="15">
        <v>3</v>
      </c>
      <c r="L14" s="44" t="s">
        <v>26</v>
      </c>
      <c r="M14" s="45"/>
      <c r="N14" s="32"/>
      <c r="O14" s="32"/>
      <c r="P14" s="32"/>
      <c r="Q14" s="46">
        <v>0.56666666666666665</v>
      </c>
      <c r="R14" s="35">
        <f t="shared" si="0"/>
        <v>1.7</v>
      </c>
      <c r="S14" s="36">
        <f t="shared" si="1"/>
        <v>6.6630085443286039E-4</v>
      </c>
      <c r="T14" s="28"/>
      <c r="U14" s="28"/>
      <c r="V14" s="47"/>
      <c r="W14" s="28" t="s">
        <v>197</v>
      </c>
      <c r="X14" s="51" t="s">
        <v>233</v>
      </c>
      <c r="Y14" s="25">
        <f>(VLOOKUP($X14,'[1]Material DB'!$A$3:$AF$113,'[1]Material DB'!B$40,FALSE))/100*$R14</f>
        <v>0</v>
      </c>
      <c r="Z14" s="25">
        <f>(VLOOKUP($X14,'[1]Material DB'!$A$3:$AF$113,'[1]Material DB'!C$40,FALSE))/100*$R14</f>
        <v>0</v>
      </c>
      <c r="AA14" s="25">
        <f>(VLOOKUP($X14,'[1]Material DB'!$A$3:$AF$113,'[1]Material DB'!D$40,FALSE))/100*$R14</f>
        <v>0</v>
      </c>
      <c r="AB14" s="25">
        <f>(VLOOKUP($X14,'[1]Material DB'!$A$3:$AF$113,'[1]Material DB'!E$40,FALSE))/100*$R14</f>
        <v>0</v>
      </c>
      <c r="AC14" s="25">
        <f>(VLOOKUP($X14,'[1]Material DB'!$A$3:$AF$113,'[1]Material DB'!F$40,FALSE))/100*$R14</f>
        <v>1.6999999999999999E-3</v>
      </c>
      <c r="AD14" s="25">
        <f>(VLOOKUP($X14,'[1]Material DB'!$A$3:$AF$113,'[1]Material DB'!G$40,FALSE))/100*$R14</f>
        <v>0</v>
      </c>
      <c r="AE14" s="25">
        <f>(VLOOKUP($X14,'[1]Material DB'!$A$3:$AF$113,'[1]Material DB'!H$40,FALSE))/100*$R14</f>
        <v>0</v>
      </c>
      <c r="AF14" s="25">
        <f>(VLOOKUP($X14,'[1]Material DB'!$A$3:$AF$113,'[1]Material DB'!I$40,FALSE))/100*$R14</f>
        <v>0.10199999999999999</v>
      </c>
      <c r="AG14" s="25">
        <f>(VLOOKUP($X14,'[1]Material DB'!$A$3:$AF$113,'[1]Material DB'!J$40,FALSE))/100*$R14</f>
        <v>0</v>
      </c>
      <c r="AH14" s="25">
        <f>(VLOOKUP($X14,'[1]Material DB'!$A$3:$AF$113,'[1]Material DB'!K$40,FALSE))/100*$R14</f>
        <v>0</v>
      </c>
      <c r="AI14" s="25">
        <f>(VLOOKUP($X14,'[1]Material DB'!$A$3:$AF$113,'[1]Material DB'!L$40,FALSE))/100*$R14</f>
        <v>0</v>
      </c>
      <c r="AJ14" s="25">
        <f>(VLOOKUP($X14,'[1]Material DB'!$A$3:$AF$113,'[1]Material DB'!M$40,FALSE))/100*$R14</f>
        <v>1.5266</v>
      </c>
      <c r="AK14" s="25">
        <f>(VLOOKUP($X14,'[1]Material DB'!$A$3:$AF$113,'[1]Material DB'!N$40,FALSE))/100*$R14</f>
        <v>6.8000000000000005E-2</v>
      </c>
      <c r="AL14" s="25">
        <f>(VLOOKUP($X14,'[1]Material DB'!$A$3:$AF$113,'[1]Material DB'!O$40,FALSE))/100*$R14</f>
        <v>0</v>
      </c>
      <c r="AM14" s="25">
        <f>(VLOOKUP($X14,'[1]Material DB'!$A$3:$AF$113,'[1]Material DB'!P$40,FALSE))/100*$R14</f>
        <v>0</v>
      </c>
      <c r="AN14" s="25">
        <f>(VLOOKUP($X14,'[1]Material DB'!$A$3:$AF$113,'[1]Material DB'!Q$40,FALSE))/100*$R14</f>
        <v>1.6999999999999999E-3</v>
      </c>
      <c r="AO14" s="25">
        <f>(VLOOKUP($X14,'[1]Material DB'!$A$3:$AF$113,'[1]Material DB'!R$40,FALSE))/100*$R14</f>
        <v>0</v>
      </c>
      <c r="AP14" s="25">
        <f>(VLOOKUP($X14,'[1]Material DB'!$A$3:$AF$113,'[1]Material DB'!S$40,FALSE))/100*$R14</f>
        <v>0</v>
      </c>
      <c r="AQ14" s="25">
        <f>(VLOOKUP($X14,'[1]Material DB'!$A$3:$AF$113,'[1]Material DB'!T$40,FALSE))/100*$R14</f>
        <v>0</v>
      </c>
      <c r="AR14" s="25">
        <f>(VLOOKUP($X14,'[1]Material DB'!$A$3:$AF$113,'[1]Material DB'!U$40,FALSE))/100*$R14</f>
        <v>0</v>
      </c>
      <c r="AS14" s="25">
        <f>(VLOOKUP($X14,'[1]Material DB'!$A$3:$AF$113,'[1]Material DB'!V$40,FALSE))/100*$R14</f>
        <v>0</v>
      </c>
      <c r="AT14" s="25">
        <f>(VLOOKUP($X14,'[1]Material DB'!$A$3:$AF$113,'[1]Material DB'!W$40,FALSE))/100*$R14</f>
        <v>0</v>
      </c>
      <c r="AU14" s="25">
        <f>(VLOOKUP($X14,'[1]Material DB'!$A$3:$AF$113,'[1]Material DB'!X$40,FALSE))/100*$R14</f>
        <v>0</v>
      </c>
      <c r="AV14" s="25">
        <f>(VLOOKUP($X14,'[1]Material DB'!$A$3:$AF$113,'[1]Material DB'!Y$40,FALSE))/100*$R14</f>
        <v>0</v>
      </c>
      <c r="AW14" s="25">
        <f>(VLOOKUP($X14,'[1]Material DB'!$A$3:$AF$113,'[1]Material DB'!Z$40,FALSE))/100*$R14</f>
        <v>0</v>
      </c>
      <c r="AX14" s="25">
        <f>(VLOOKUP($X14,'[1]Material DB'!$A$3:$AF$113,'[1]Material DB'!AA$40,FALSE))/100*$R14</f>
        <v>0</v>
      </c>
      <c r="AY14" s="25">
        <f>(VLOOKUP($X14,'[1]Material DB'!$A$3:$AF$113,'[1]Material DB'!AB$40,FALSE))/100*$R14</f>
        <v>0</v>
      </c>
      <c r="AZ14" s="25">
        <f>(VLOOKUP($X14,'[1]Material DB'!$A$3:$AF$113,'[1]Material DB'!AC$40,FALSE))/100*$R14</f>
        <v>0</v>
      </c>
      <c r="BA14" s="25">
        <f>(VLOOKUP($X14,'[1]Material DB'!$A$3:$AF$113,'[1]Material DB'!AD$40,FALSE))/100*$R14</f>
        <v>0</v>
      </c>
      <c r="BB14" s="25">
        <f>(VLOOKUP($X14,'[1]Material DB'!$A$3:$AF$113,'[1]Material DB'!AE$40,FALSE))/100*$R14</f>
        <v>0</v>
      </c>
      <c r="BC14" s="25">
        <f>(VLOOKUP($X14,'[1]Material DB'!$A$3:$AF$113,'[1]Material DB'!AF$40,FALSE))/100*$R14</f>
        <v>0</v>
      </c>
      <c r="BD14" s="40">
        <f t="shared" si="2"/>
        <v>1.7</v>
      </c>
    </row>
    <row r="15" spans="1:56">
      <c r="A15" s="10"/>
      <c r="B15" s="11"/>
      <c r="C15" s="11" t="s">
        <v>25</v>
      </c>
      <c r="D15" s="11"/>
      <c r="E15" s="11"/>
      <c r="F15" s="12"/>
      <c r="G15" s="420" t="s">
        <v>206</v>
      </c>
      <c r="H15" s="14"/>
      <c r="I15" s="14"/>
      <c r="J15" s="14" t="s">
        <v>281</v>
      </c>
      <c r="K15" s="15"/>
      <c r="L15" s="44" t="s">
        <v>26</v>
      </c>
      <c r="M15" s="45"/>
      <c r="N15" s="32"/>
      <c r="O15" s="32"/>
      <c r="P15" s="32"/>
      <c r="Q15" s="46"/>
      <c r="R15" s="35">
        <f t="shared" si="0"/>
        <v>0</v>
      </c>
      <c r="S15" s="36">
        <f t="shared" si="1"/>
        <v>0</v>
      </c>
      <c r="T15" s="28"/>
      <c r="U15" s="28"/>
      <c r="V15" s="28"/>
      <c r="W15" s="48" t="s">
        <v>292</v>
      </c>
      <c r="X15" s="28" t="s">
        <v>292</v>
      </c>
      <c r="Y15" s="25" t="e">
        <f>(VLOOKUP($X15,'[1]Material DB'!$A$3:$AF$113,'[1]Material DB'!B$40,FALSE))/100*$R15</f>
        <v>#N/A</v>
      </c>
      <c r="Z15" s="25" t="e">
        <f>(VLOOKUP($X15,'[1]Material DB'!$A$3:$AF$113,'[1]Material DB'!C$40,FALSE))/100*$R15</f>
        <v>#N/A</v>
      </c>
      <c r="AA15" s="25" t="e">
        <f>(VLOOKUP($X15,'[1]Material DB'!$A$3:$AF$113,'[1]Material DB'!D$40,FALSE))/100*$R15</f>
        <v>#N/A</v>
      </c>
      <c r="AB15" s="25" t="e">
        <f>(VLOOKUP($X15,'[1]Material DB'!$A$3:$AF$113,'[1]Material DB'!E$40,FALSE))/100*$R15</f>
        <v>#N/A</v>
      </c>
      <c r="AC15" s="25" t="e">
        <f>(VLOOKUP($X15,'[1]Material DB'!$A$3:$AF$113,'[1]Material DB'!F$40,FALSE))/100*$R15</f>
        <v>#N/A</v>
      </c>
      <c r="AD15" s="25" t="e">
        <f>(VLOOKUP($X15,'[1]Material DB'!$A$3:$AF$113,'[1]Material DB'!G$40,FALSE))/100*$R15</f>
        <v>#N/A</v>
      </c>
      <c r="AE15" s="25" t="e">
        <f>(VLOOKUP($X15,'[1]Material DB'!$A$3:$AF$113,'[1]Material DB'!H$40,FALSE))/100*$R15</f>
        <v>#N/A</v>
      </c>
      <c r="AF15" s="25" t="e">
        <f>(VLOOKUP($X15,'[1]Material DB'!$A$3:$AF$113,'[1]Material DB'!I$40,FALSE))/100*$R15</f>
        <v>#N/A</v>
      </c>
      <c r="AG15" s="25" t="e">
        <f>(VLOOKUP($X15,'[1]Material DB'!$A$3:$AF$113,'[1]Material DB'!J$40,FALSE))/100*$R15</f>
        <v>#N/A</v>
      </c>
      <c r="AH15" s="25" t="e">
        <f>(VLOOKUP($X15,'[1]Material DB'!$A$3:$AF$113,'[1]Material DB'!K$40,FALSE))/100*$R15</f>
        <v>#N/A</v>
      </c>
      <c r="AI15" s="25" t="e">
        <f>(VLOOKUP($X15,'[1]Material DB'!$A$3:$AF$113,'[1]Material DB'!L$40,FALSE))/100*$R15</f>
        <v>#N/A</v>
      </c>
      <c r="AJ15" s="25" t="e">
        <f>(VLOOKUP($X15,'[1]Material DB'!$A$3:$AF$113,'[1]Material DB'!M$40,FALSE))/100*$R15</f>
        <v>#N/A</v>
      </c>
      <c r="AK15" s="25" t="e">
        <f>(VLOOKUP($X15,'[1]Material DB'!$A$3:$AF$113,'[1]Material DB'!N$40,FALSE))/100*$R15</f>
        <v>#N/A</v>
      </c>
      <c r="AL15" s="25" t="e">
        <f>(VLOOKUP($X15,'[1]Material DB'!$A$3:$AF$113,'[1]Material DB'!O$40,FALSE))/100*$R15</f>
        <v>#N/A</v>
      </c>
      <c r="AM15" s="25" t="e">
        <f>(VLOOKUP($X15,'[1]Material DB'!$A$3:$AF$113,'[1]Material DB'!P$40,FALSE))/100*$R15</f>
        <v>#N/A</v>
      </c>
      <c r="AN15" s="25" t="e">
        <f>(VLOOKUP($X15,'[1]Material DB'!$A$3:$AF$113,'[1]Material DB'!Q$40,FALSE))/100*$R15</f>
        <v>#N/A</v>
      </c>
      <c r="AO15" s="25" t="e">
        <f>(VLOOKUP($X15,'[1]Material DB'!$A$3:$AF$113,'[1]Material DB'!R$40,FALSE))/100*$R15</f>
        <v>#N/A</v>
      </c>
      <c r="AP15" s="25" t="e">
        <f>(VLOOKUP($X15,'[1]Material DB'!$A$3:$AF$113,'[1]Material DB'!S$40,FALSE))/100*$R15</f>
        <v>#N/A</v>
      </c>
      <c r="AQ15" s="25" t="e">
        <f>(VLOOKUP($X15,'[1]Material DB'!$A$3:$AF$113,'[1]Material DB'!T$40,FALSE))/100*$R15</f>
        <v>#N/A</v>
      </c>
      <c r="AR15" s="25" t="e">
        <f>(VLOOKUP($X15,'[1]Material DB'!$A$3:$AF$113,'[1]Material DB'!U$40,FALSE))/100*$R15</f>
        <v>#N/A</v>
      </c>
      <c r="AS15" s="25" t="e">
        <f>(VLOOKUP($X15,'[1]Material DB'!$A$3:$AF$113,'[1]Material DB'!V$40,FALSE))/100*$R15</f>
        <v>#N/A</v>
      </c>
      <c r="AT15" s="25" t="e">
        <f>(VLOOKUP($X15,'[1]Material DB'!$A$3:$AF$113,'[1]Material DB'!W$40,FALSE))/100*$R15</f>
        <v>#N/A</v>
      </c>
      <c r="AU15" s="25" t="e">
        <f>(VLOOKUP($X15,'[1]Material DB'!$A$3:$AF$113,'[1]Material DB'!X$40,FALSE))/100*$R15</f>
        <v>#N/A</v>
      </c>
      <c r="AV15" s="25" t="e">
        <f>(VLOOKUP($X15,'[1]Material DB'!$A$3:$AF$113,'[1]Material DB'!Y$40,FALSE))/100*$R15</f>
        <v>#N/A</v>
      </c>
      <c r="AW15" s="25" t="e">
        <f>(VLOOKUP($X15,'[1]Material DB'!$A$3:$AF$113,'[1]Material DB'!Z$40,FALSE))/100*$R15</f>
        <v>#N/A</v>
      </c>
      <c r="AX15" s="25" t="e">
        <f>(VLOOKUP($X15,'[1]Material DB'!$A$3:$AF$113,'[1]Material DB'!AA$40,FALSE))/100*$R15</f>
        <v>#N/A</v>
      </c>
      <c r="AY15" s="25" t="e">
        <f>(VLOOKUP($X15,'[1]Material DB'!$A$3:$AF$113,'[1]Material DB'!AB$40,FALSE))/100*$R15</f>
        <v>#N/A</v>
      </c>
      <c r="AZ15" s="25" t="e">
        <f>(VLOOKUP($X15,'[1]Material DB'!$A$3:$AF$113,'[1]Material DB'!AC$40,FALSE))/100*$R15</f>
        <v>#N/A</v>
      </c>
      <c r="BA15" s="25" t="e">
        <f>(VLOOKUP($X15,'[1]Material DB'!$A$3:$AF$113,'[1]Material DB'!AD$40,FALSE))/100*$R15</f>
        <v>#N/A</v>
      </c>
      <c r="BB15" s="25" t="e">
        <f>(VLOOKUP($X15,'[1]Material DB'!$A$3:$AF$113,'[1]Material DB'!AE$40,FALSE))/100*$R15</f>
        <v>#N/A</v>
      </c>
      <c r="BC15" s="25" t="e">
        <f>(VLOOKUP($X15,'[1]Material DB'!$A$3:$AF$113,'[1]Material DB'!AF$40,FALSE))/100*$R15</f>
        <v>#N/A</v>
      </c>
      <c r="BD15" s="26" t="e">
        <f t="shared" si="2"/>
        <v>#N/A</v>
      </c>
    </row>
    <row r="16" spans="1:56">
      <c r="A16" s="27"/>
      <c r="B16" s="28"/>
      <c r="C16" s="28" t="s">
        <v>25</v>
      </c>
      <c r="D16" s="28"/>
      <c r="E16" s="28"/>
      <c r="F16" s="29"/>
      <c r="G16" s="421" t="s">
        <v>206</v>
      </c>
      <c r="H16" s="31"/>
      <c r="I16" s="31"/>
      <c r="J16" s="31" t="s">
        <v>284</v>
      </c>
      <c r="K16" s="15">
        <v>2</v>
      </c>
      <c r="L16" s="44" t="s">
        <v>26</v>
      </c>
      <c r="M16" s="45"/>
      <c r="N16" s="32"/>
      <c r="O16" s="32"/>
      <c r="P16" s="32"/>
      <c r="Q16" s="46">
        <f>SUM(R17:R19)</f>
        <v>42.25</v>
      </c>
      <c r="R16" s="35">
        <f t="shared" si="0"/>
        <v>84.5</v>
      </c>
      <c r="S16" s="36">
        <f t="shared" si="1"/>
        <v>3.3119071882103938E-2</v>
      </c>
      <c r="T16" s="28"/>
      <c r="U16" s="28"/>
      <c r="V16" s="28"/>
      <c r="W16" s="47" t="s">
        <v>27</v>
      </c>
      <c r="X16" s="47" t="s">
        <v>27</v>
      </c>
      <c r="Y16" s="25">
        <f>SUM(Y17:Y19)*$K$16</f>
        <v>0</v>
      </c>
      <c r="Z16" s="25">
        <f t="shared" ref="Z16:BC16" si="6">SUM(Z17:Z19)*$K$16</f>
        <v>0</v>
      </c>
      <c r="AA16" s="25">
        <f t="shared" si="6"/>
        <v>0</v>
      </c>
      <c r="AB16" s="25">
        <f t="shared" si="6"/>
        <v>0</v>
      </c>
      <c r="AC16" s="25">
        <f t="shared" si="6"/>
        <v>4.7999999999999996E-3</v>
      </c>
      <c r="AD16" s="25">
        <f t="shared" si="6"/>
        <v>0.79700000000000015</v>
      </c>
      <c r="AE16" s="25">
        <f t="shared" si="6"/>
        <v>0</v>
      </c>
      <c r="AF16" s="25">
        <f t="shared" si="6"/>
        <v>78.154899999999998</v>
      </c>
      <c r="AG16" s="25">
        <f t="shared" si="6"/>
        <v>0.39850000000000008</v>
      </c>
      <c r="AH16" s="25">
        <f t="shared" si="6"/>
        <v>0</v>
      </c>
      <c r="AI16" s="25">
        <f t="shared" si="6"/>
        <v>0</v>
      </c>
      <c r="AJ16" s="25">
        <f t="shared" si="6"/>
        <v>4.3103999999999996</v>
      </c>
      <c r="AK16" s="25">
        <f t="shared" si="6"/>
        <v>0.192</v>
      </c>
      <c r="AL16" s="25">
        <f t="shared" si="6"/>
        <v>7.9700000000000007E-2</v>
      </c>
      <c r="AM16" s="25">
        <f t="shared" si="6"/>
        <v>7.9700000000000007E-2</v>
      </c>
      <c r="AN16" s="25">
        <f t="shared" si="6"/>
        <v>0.32360000000000005</v>
      </c>
      <c r="AO16" s="25">
        <f t="shared" si="6"/>
        <v>0</v>
      </c>
      <c r="AP16" s="25">
        <f t="shared" si="6"/>
        <v>0</v>
      </c>
      <c r="AQ16" s="25">
        <f t="shared" si="6"/>
        <v>0.15940000000000001</v>
      </c>
      <c r="AR16" s="25">
        <f t="shared" si="6"/>
        <v>0</v>
      </c>
      <c r="AS16" s="25">
        <f t="shared" si="6"/>
        <v>0</v>
      </c>
      <c r="AT16" s="25">
        <f t="shared" si="6"/>
        <v>0</v>
      </c>
      <c r="AU16" s="25">
        <f t="shared" si="6"/>
        <v>0</v>
      </c>
      <c r="AV16" s="25">
        <f t="shared" si="6"/>
        <v>0</v>
      </c>
      <c r="AW16" s="25">
        <f t="shared" si="6"/>
        <v>0</v>
      </c>
      <c r="AX16" s="25">
        <f t="shared" si="6"/>
        <v>0</v>
      </c>
      <c r="AY16" s="25">
        <f t="shared" si="6"/>
        <v>0</v>
      </c>
      <c r="AZ16" s="25">
        <f t="shared" si="6"/>
        <v>0</v>
      </c>
      <c r="BA16" s="25">
        <f t="shared" si="6"/>
        <v>0</v>
      </c>
      <c r="BB16" s="25">
        <f t="shared" si="6"/>
        <v>0</v>
      </c>
      <c r="BC16" s="25">
        <f t="shared" si="6"/>
        <v>0</v>
      </c>
      <c r="BD16" s="40">
        <f t="shared" si="2"/>
        <v>84.5</v>
      </c>
    </row>
    <row r="17" spans="1:56">
      <c r="A17" s="27"/>
      <c r="B17" s="28"/>
      <c r="C17" s="28"/>
      <c r="D17" s="28" t="s">
        <v>25</v>
      </c>
      <c r="E17" s="28"/>
      <c r="F17" s="29"/>
      <c r="G17" s="421" t="s">
        <v>206</v>
      </c>
      <c r="H17" s="31"/>
      <c r="I17" s="31"/>
      <c r="J17" s="31" t="s">
        <v>285</v>
      </c>
      <c r="K17" s="15">
        <v>1</v>
      </c>
      <c r="L17" s="44" t="s">
        <v>26</v>
      </c>
      <c r="M17" s="45"/>
      <c r="N17" s="32"/>
      <c r="O17" s="32"/>
      <c r="P17" s="32"/>
      <c r="Q17" s="46">
        <v>37.450000000000003</v>
      </c>
      <c r="R17" s="35">
        <f t="shared" si="0"/>
        <v>37.450000000000003</v>
      </c>
      <c r="S17" s="36">
        <f t="shared" si="1"/>
        <v>1.4678215881476837E-2</v>
      </c>
      <c r="T17" s="28"/>
      <c r="U17" s="28"/>
      <c r="V17" s="47"/>
      <c r="W17" s="48" t="s">
        <v>196</v>
      </c>
      <c r="X17" s="48" t="s">
        <v>156</v>
      </c>
      <c r="Y17" s="25">
        <f>(VLOOKUP($X17,'[1]Material DB'!$A$3:$AF$113,'[1]Material DB'!B$40,FALSE))/100*$R17</f>
        <v>0</v>
      </c>
      <c r="Z17" s="25">
        <f>(VLOOKUP($X17,'[1]Material DB'!$A$3:$AF$113,'[1]Material DB'!C$40,FALSE))/100*$R17</f>
        <v>0</v>
      </c>
      <c r="AA17" s="25">
        <f>(VLOOKUP($X17,'[1]Material DB'!$A$3:$AF$113,'[1]Material DB'!D$40,FALSE))/100*$R17</f>
        <v>0</v>
      </c>
      <c r="AB17" s="25">
        <f>(VLOOKUP($X17,'[1]Material DB'!$A$3:$AF$113,'[1]Material DB'!E$40,FALSE))/100*$R17</f>
        <v>0</v>
      </c>
      <c r="AC17" s="25">
        <f>(VLOOKUP($X17,'[1]Material DB'!$A$3:$AF$113,'[1]Material DB'!F$40,FALSE))/100*$R17</f>
        <v>0</v>
      </c>
      <c r="AD17" s="25">
        <f>(VLOOKUP($X17,'[1]Material DB'!$A$3:$AF$113,'[1]Material DB'!G$40,FALSE))/100*$R17</f>
        <v>0.37450000000000006</v>
      </c>
      <c r="AE17" s="25">
        <f>(VLOOKUP($X17,'[1]Material DB'!$A$3:$AF$113,'[1]Material DB'!H$40,FALSE))/100*$R17</f>
        <v>0</v>
      </c>
      <c r="AF17" s="25">
        <f>(VLOOKUP($X17,'[1]Material DB'!$A$3:$AF$113,'[1]Material DB'!I$40,FALSE))/100*$R17</f>
        <v>36.588650000000001</v>
      </c>
      <c r="AG17" s="25">
        <f>(VLOOKUP($X17,'[1]Material DB'!$A$3:$AF$113,'[1]Material DB'!J$40,FALSE))/100*$R17</f>
        <v>0.18725000000000003</v>
      </c>
      <c r="AH17" s="25">
        <f>(VLOOKUP($X17,'[1]Material DB'!$A$3:$AF$113,'[1]Material DB'!K$40,FALSE))/100*$R17</f>
        <v>0</v>
      </c>
      <c r="AI17" s="25">
        <f>(VLOOKUP($X17,'[1]Material DB'!$A$3:$AF$113,'[1]Material DB'!L$40,FALSE))/100*$R17</f>
        <v>0</v>
      </c>
      <c r="AJ17" s="25">
        <f>(VLOOKUP($X17,'[1]Material DB'!$A$3:$AF$113,'[1]Material DB'!M$40,FALSE))/100*$R17</f>
        <v>0</v>
      </c>
      <c r="AK17" s="25">
        <f>(VLOOKUP($X17,'[1]Material DB'!$A$3:$AF$113,'[1]Material DB'!N$40,FALSE))/100*$R17</f>
        <v>0</v>
      </c>
      <c r="AL17" s="25">
        <f>(VLOOKUP($X17,'[1]Material DB'!$A$3:$AF$113,'[1]Material DB'!O$40,FALSE))/100*$R17</f>
        <v>3.7450000000000004E-2</v>
      </c>
      <c r="AM17" s="25">
        <f>(VLOOKUP($X17,'[1]Material DB'!$A$3:$AF$113,'[1]Material DB'!P$40,FALSE))/100*$R17</f>
        <v>3.7450000000000004E-2</v>
      </c>
      <c r="AN17" s="25">
        <f>(VLOOKUP($X17,'[1]Material DB'!$A$3:$AF$113,'[1]Material DB'!Q$40,FALSE))/100*$R17</f>
        <v>0.14980000000000002</v>
      </c>
      <c r="AO17" s="25">
        <f>(VLOOKUP($X17,'[1]Material DB'!$A$3:$AF$113,'[1]Material DB'!R$40,FALSE))/100*$R17</f>
        <v>0</v>
      </c>
      <c r="AP17" s="25">
        <f>(VLOOKUP($X17,'[1]Material DB'!$A$3:$AF$113,'[1]Material DB'!S$40,FALSE))/100*$R17</f>
        <v>0</v>
      </c>
      <c r="AQ17" s="25">
        <f>(VLOOKUP($X17,'[1]Material DB'!$A$3:$AF$113,'[1]Material DB'!T$40,FALSE))/100*$R17</f>
        <v>7.4900000000000008E-2</v>
      </c>
      <c r="AR17" s="25">
        <f>(VLOOKUP($X17,'[1]Material DB'!$A$3:$AF$113,'[1]Material DB'!U$40,FALSE))/100*$R17</f>
        <v>0</v>
      </c>
      <c r="AS17" s="25">
        <f>(VLOOKUP($X17,'[1]Material DB'!$A$3:$AF$113,'[1]Material DB'!V$40,FALSE))/100*$R17</f>
        <v>0</v>
      </c>
      <c r="AT17" s="25">
        <f>(VLOOKUP($X17,'[1]Material DB'!$A$3:$AF$113,'[1]Material DB'!W$40,FALSE))/100*$R17</f>
        <v>0</v>
      </c>
      <c r="AU17" s="25">
        <f>(VLOOKUP($X17,'[1]Material DB'!$A$3:$AF$113,'[1]Material DB'!X$40,FALSE))/100*$R17</f>
        <v>0</v>
      </c>
      <c r="AV17" s="25">
        <f>(VLOOKUP($X17,'[1]Material DB'!$A$3:$AF$113,'[1]Material DB'!Y$40,FALSE))/100*$R17</f>
        <v>0</v>
      </c>
      <c r="AW17" s="25">
        <f>(VLOOKUP($X17,'[1]Material DB'!$A$3:$AF$113,'[1]Material DB'!Z$40,FALSE))/100*$R17</f>
        <v>0</v>
      </c>
      <c r="AX17" s="25">
        <f>(VLOOKUP($X17,'[1]Material DB'!$A$3:$AF$113,'[1]Material DB'!AA$40,FALSE))/100*$R17</f>
        <v>0</v>
      </c>
      <c r="AY17" s="25">
        <f>(VLOOKUP($X17,'[1]Material DB'!$A$3:$AF$113,'[1]Material DB'!AB$40,FALSE))/100*$R17</f>
        <v>0</v>
      </c>
      <c r="AZ17" s="25">
        <f>(VLOOKUP($X17,'[1]Material DB'!$A$3:$AF$113,'[1]Material DB'!AC$40,FALSE))/100*$R17</f>
        <v>0</v>
      </c>
      <c r="BA17" s="25">
        <f>(VLOOKUP($X17,'[1]Material DB'!$A$3:$AF$113,'[1]Material DB'!AD$40,FALSE))/100*$R17</f>
        <v>0</v>
      </c>
      <c r="BB17" s="25">
        <f>(VLOOKUP($X17,'[1]Material DB'!$A$3:$AF$113,'[1]Material DB'!AE$40,FALSE))/100*$R17</f>
        <v>0</v>
      </c>
      <c r="BC17" s="25">
        <f>(VLOOKUP($X17,'[1]Material DB'!$A$3:$AF$113,'[1]Material DB'!AF$40,FALSE))/100*$R17</f>
        <v>0</v>
      </c>
      <c r="BD17" s="40">
        <f t="shared" si="2"/>
        <v>37.449999999999996</v>
      </c>
    </row>
    <row r="18" spans="1:56">
      <c r="A18" s="27"/>
      <c r="B18" s="28"/>
      <c r="C18" s="28"/>
      <c r="D18" s="28" t="s">
        <v>25</v>
      </c>
      <c r="E18" s="28"/>
      <c r="F18" s="29"/>
      <c r="G18" s="421" t="s">
        <v>206</v>
      </c>
      <c r="H18" s="31"/>
      <c r="I18" s="31"/>
      <c r="J18" s="31" t="s">
        <v>283</v>
      </c>
      <c r="K18" s="15">
        <v>1</v>
      </c>
      <c r="L18" s="44" t="s">
        <v>26</v>
      </c>
      <c r="M18" s="45"/>
      <c r="N18" s="32"/>
      <c r="O18" s="32"/>
      <c r="P18" s="32"/>
      <c r="Q18" s="50">
        <v>2.4</v>
      </c>
      <c r="R18" s="35">
        <f t="shared" si="0"/>
        <v>2.4</v>
      </c>
      <c r="S18" s="36">
        <f t="shared" si="1"/>
        <v>9.4066002978756755E-4</v>
      </c>
      <c r="T18" s="28"/>
      <c r="U18" s="28"/>
      <c r="V18" s="47"/>
      <c r="W18" s="28" t="s">
        <v>196</v>
      </c>
      <c r="X18" s="28" t="s">
        <v>156</v>
      </c>
      <c r="Y18" s="25">
        <f>(VLOOKUP($X18,'[1]Material DB'!$A$3:$AF$113,'[1]Material DB'!B$40,FALSE))/100*$R18</f>
        <v>0</v>
      </c>
      <c r="Z18" s="25">
        <f>(VLOOKUP($X18,'[1]Material DB'!$A$3:$AF$113,'[1]Material DB'!C$40,FALSE))/100*$R18</f>
        <v>0</v>
      </c>
      <c r="AA18" s="25">
        <f>(VLOOKUP($X18,'[1]Material DB'!$A$3:$AF$113,'[1]Material DB'!D$40,FALSE))/100*$R18</f>
        <v>0</v>
      </c>
      <c r="AB18" s="25">
        <f>(VLOOKUP($X18,'[1]Material DB'!$A$3:$AF$113,'[1]Material DB'!E$40,FALSE))/100*$R18</f>
        <v>0</v>
      </c>
      <c r="AC18" s="25">
        <f>(VLOOKUP($X18,'[1]Material DB'!$A$3:$AF$113,'[1]Material DB'!F$40,FALSE))/100*$R18</f>
        <v>0</v>
      </c>
      <c r="AD18" s="25">
        <f>(VLOOKUP($X18,'[1]Material DB'!$A$3:$AF$113,'[1]Material DB'!G$40,FALSE))/100*$R18</f>
        <v>2.4E-2</v>
      </c>
      <c r="AE18" s="25">
        <f>(VLOOKUP($X18,'[1]Material DB'!$A$3:$AF$113,'[1]Material DB'!H$40,FALSE))/100*$R18</f>
        <v>0</v>
      </c>
      <c r="AF18" s="25">
        <f>(VLOOKUP($X18,'[1]Material DB'!$A$3:$AF$113,'[1]Material DB'!I$40,FALSE))/100*$R18</f>
        <v>2.3447999999999998</v>
      </c>
      <c r="AG18" s="25">
        <f>(VLOOKUP($X18,'[1]Material DB'!$A$3:$AF$113,'[1]Material DB'!J$40,FALSE))/100*$R18</f>
        <v>1.2E-2</v>
      </c>
      <c r="AH18" s="25">
        <f>(VLOOKUP($X18,'[1]Material DB'!$A$3:$AF$113,'[1]Material DB'!K$40,FALSE))/100*$R18</f>
        <v>0</v>
      </c>
      <c r="AI18" s="25">
        <f>(VLOOKUP($X18,'[1]Material DB'!$A$3:$AF$113,'[1]Material DB'!L$40,FALSE))/100*$R18</f>
        <v>0</v>
      </c>
      <c r="AJ18" s="25">
        <f>(VLOOKUP($X18,'[1]Material DB'!$A$3:$AF$113,'[1]Material DB'!M$40,FALSE))/100*$R18</f>
        <v>0</v>
      </c>
      <c r="AK18" s="25">
        <f>(VLOOKUP($X18,'[1]Material DB'!$A$3:$AF$113,'[1]Material DB'!N$40,FALSE))/100*$R18</f>
        <v>0</v>
      </c>
      <c r="AL18" s="25">
        <f>(VLOOKUP($X18,'[1]Material DB'!$A$3:$AF$113,'[1]Material DB'!O$40,FALSE))/100*$R18</f>
        <v>2.3999999999999998E-3</v>
      </c>
      <c r="AM18" s="25">
        <f>(VLOOKUP($X18,'[1]Material DB'!$A$3:$AF$113,'[1]Material DB'!P$40,FALSE))/100*$R18</f>
        <v>2.3999999999999998E-3</v>
      </c>
      <c r="AN18" s="25">
        <f>(VLOOKUP($X18,'[1]Material DB'!$A$3:$AF$113,'[1]Material DB'!Q$40,FALSE))/100*$R18</f>
        <v>9.5999999999999992E-3</v>
      </c>
      <c r="AO18" s="25">
        <f>(VLOOKUP($X18,'[1]Material DB'!$A$3:$AF$113,'[1]Material DB'!R$40,FALSE))/100*$R18</f>
        <v>0</v>
      </c>
      <c r="AP18" s="25">
        <f>(VLOOKUP($X18,'[1]Material DB'!$A$3:$AF$113,'[1]Material DB'!S$40,FALSE))/100*$R18</f>
        <v>0</v>
      </c>
      <c r="AQ18" s="25">
        <f>(VLOOKUP($X18,'[1]Material DB'!$A$3:$AF$113,'[1]Material DB'!T$40,FALSE))/100*$R18</f>
        <v>4.7999999999999996E-3</v>
      </c>
      <c r="AR18" s="25">
        <f>(VLOOKUP($X18,'[1]Material DB'!$A$3:$AF$113,'[1]Material DB'!U$40,FALSE))/100*$R18</f>
        <v>0</v>
      </c>
      <c r="AS18" s="25">
        <f>(VLOOKUP($X18,'[1]Material DB'!$A$3:$AF$113,'[1]Material DB'!V$40,FALSE))/100*$R18</f>
        <v>0</v>
      </c>
      <c r="AT18" s="25">
        <f>(VLOOKUP($X18,'[1]Material DB'!$A$3:$AF$113,'[1]Material DB'!W$40,FALSE))/100*$R18</f>
        <v>0</v>
      </c>
      <c r="AU18" s="25">
        <f>(VLOOKUP($X18,'[1]Material DB'!$A$3:$AF$113,'[1]Material DB'!X$40,FALSE))/100*$R18</f>
        <v>0</v>
      </c>
      <c r="AV18" s="25">
        <f>(VLOOKUP($X18,'[1]Material DB'!$A$3:$AF$113,'[1]Material DB'!Y$40,FALSE))/100*$R18</f>
        <v>0</v>
      </c>
      <c r="AW18" s="25">
        <f>(VLOOKUP($X18,'[1]Material DB'!$A$3:$AF$113,'[1]Material DB'!Z$40,FALSE))/100*$R18</f>
        <v>0</v>
      </c>
      <c r="AX18" s="25">
        <f>(VLOOKUP($X18,'[1]Material DB'!$A$3:$AF$113,'[1]Material DB'!AA$40,FALSE))/100*$R18</f>
        <v>0</v>
      </c>
      <c r="AY18" s="25">
        <f>(VLOOKUP($X18,'[1]Material DB'!$A$3:$AF$113,'[1]Material DB'!AB$40,FALSE))/100*$R18</f>
        <v>0</v>
      </c>
      <c r="AZ18" s="25">
        <f>(VLOOKUP($X18,'[1]Material DB'!$A$3:$AF$113,'[1]Material DB'!AC$40,FALSE))/100*$R18</f>
        <v>0</v>
      </c>
      <c r="BA18" s="25">
        <f>(VLOOKUP($X18,'[1]Material DB'!$A$3:$AF$113,'[1]Material DB'!AD$40,FALSE))/100*$R18</f>
        <v>0</v>
      </c>
      <c r="BB18" s="25">
        <f>(VLOOKUP($X18,'[1]Material DB'!$A$3:$AF$113,'[1]Material DB'!AE$40,FALSE))/100*$R18</f>
        <v>0</v>
      </c>
      <c r="BC18" s="25">
        <f>(VLOOKUP($X18,'[1]Material DB'!$A$3:$AF$113,'[1]Material DB'!AF$40,FALSE))/100*$R18</f>
        <v>0</v>
      </c>
      <c r="BD18" s="40">
        <f t="shared" si="2"/>
        <v>2.4</v>
      </c>
    </row>
    <row r="19" spans="1:56">
      <c r="A19" s="10"/>
      <c r="B19" s="11"/>
      <c r="C19" s="11"/>
      <c r="D19" s="11" t="s">
        <v>25</v>
      </c>
      <c r="E19" s="11"/>
      <c r="F19" s="12"/>
      <c r="G19" s="420" t="s">
        <v>206</v>
      </c>
      <c r="H19" s="14"/>
      <c r="I19" s="14"/>
      <c r="J19" s="14" t="s">
        <v>200</v>
      </c>
      <c r="K19" s="15">
        <v>4</v>
      </c>
      <c r="L19" s="28" t="s">
        <v>26</v>
      </c>
      <c r="M19" s="32"/>
      <c r="N19" s="32"/>
      <c r="O19" s="32"/>
      <c r="P19" s="33"/>
      <c r="Q19" s="50">
        <v>0.6</v>
      </c>
      <c r="R19" s="35">
        <f t="shared" si="0"/>
        <v>2.4</v>
      </c>
      <c r="S19" s="36">
        <f t="shared" si="1"/>
        <v>9.4066002978756755E-4</v>
      </c>
      <c r="T19" s="28"/>
      <c r="U19" s="28"/>
      <c r="V19" s="28"/>
      <c r="W19" s="48" t="s">
        <v>197</v>
      </c>
      <c r="X19" s="28" t="s">
        <v>233</v>
      </c>
      <c r="Y19" s="25">
        <f>(VLOOKUP($X19,'[1]Material DB'!$A$3:$AF$113,'[1]Material DB'!B$40,FALSE))/100*$R19</f>
        <v>0</v>
      </c>
      <c r="Z19" s="25">
        <f>(VLOOKUP($X19,'[1]Material DB'!$A$3:$AF$113,'[1]Material DB'!C$40,FALSE))/100*$R19</f>
        <v>0</v>
      </c>
      <c r="AA19" s="25">
        <f>(VLOOKUP($X19,'[1]Material DB'!$A$3:$AF$113,'[1]Material DB'!D$40,FALSE))/100*$R19</f>
        <v>0</v>
      </c>
      <c r="AB19" s="25">
        <f>(VLOOKUP($X19,'[1]Material DB'!$A$3:$AF$113,'[1]Material DB'!E$40,FALSE))/100*$R19</f>
        <v>0</v>
      </c>
      <c r="AC19" s="25">
        <f>(VLOOKUP($X19,'[1]Material DB'!$A$3:$AF$113,'[1]Material DB'!F$40,FALSE))/100*$R19</f>
        <v>2.3999999999999998E-3</v>
      </c>
      <c r="AD19" s="25">
        <f>(VLOOKUP($X19,'[1]Material DB'!$A$3:$AF$113,'[1]Material DB'!G$40,FALSE))/100*$R19</f>
        <v>0</v>
      </c>
      <c r="AE19" s="25">
        <f>(VLOOKUP($X19,'[1]Material DB'!$A$3:$AF$113,'[1]Material DB'!H$40,FALSE))/100*$R19</f>
        <v>0</v>
      </c>
      <c r="AF19" s="25">
        <f>(VLOOKUP($X19,'[1]Material DB'!$A$3:$AF$113,'[1]Material DB'!I$40,FALSE))/100*$R19</f>
        <v>0.14399999999999999</v>
      </c>
      <c r="AG19" s="25">
        <f>(VLOOKUP($X19,'[1]Material DB'!$A$3:$AF$113,'[1]Material DB'!J$40,FALSE))/100*$R19</f>
        <v>0</v>
      </c>
      <c r="AH19" s="25">
        <f>(VLOOKUP($X19,'[1]Material DB'!$A$3:$AF$113,'[1]Material DB'!K$40,FALSE))/100*$R19</f>
        <v>0</v>
      </c>
      <c r="AI19" s="25">
        <f>(VLOOKUP($X19,'[1]Material DB'!$A$3:$AF$113,'[1]Material DB'!L$40,FALSE))/100*$R19</f>
        <v>0</v>
      </c>
      <c r="AJ19" s="25">
        <f>(VLOOKUP($X19,'[1]Material DB'!$A$3:$AF$113,'[1]Material DB'!M$40,FALSE))/100*$R19</f>
        <v>2.1551999999999998</v>
      </c>
      <c r="AK19" s="25">
        <f>(VLOOKUP($X19,'[1]Material DB'!$A$3:$AF$113,'[1]Material DB'!N$40,FALSE))/100*$R19</f>
        <v>9.6000000000000002E-2</v>
      </c>
      <c r="AL19" s="25">
        <f>(VLOOKUP($X19,'[1]Material DB'!$A$3:$AF$113,'[1]Material DB'!O$40,FALSE))/100*$R19</f>
        <v>0</v>
      </c>
      <c r="AM19" s="25">
        <f>(VLOOKUP($X19,'[1]Material DB'!$A$3:$AF$113,'[1]Material DB'!P$40,FALSE))/100*$R19</f>
        <v>0</v>
      </c>
      <c r="AN19" s="25">
        <f>(VLOOKUP($X19,'[1]Material DB'!$A$3:$AF$113,'[1]Material DB'!Q$40,FALSE))/100*$R19</f>
        <v>2.3999999999999998E-3</v>
      </c>
      <c r="AO19" s="25">
        <f>(VLOOKUP($X19,'[1]Material DB'!$A$3:$AF$113,'[1]Material DB'!R$40,FALSE))/100*$R19</f>
        <v>0</v>
      </c>
      <c r="AP19" s="25">
        <f>(VLOOKUP($X19,'[1]Material DB'!$A$3:$AF$113,'[1]Material DB'!S$40,FALSE))/100*$R19</f>
        <v>0</v>
      </c>
      <c r="AQ19" s="25">
        <f>(VLOOKUP($X19,'[1]Material DB'!$A$3:$AF$113,'[1]Material DB'!T$40,FALSE))/100*$R19</f>
        <v>0</v>
      </c>
      <c r="AR19" s="25">
        <f>(VLOOKUP($X19,'[1]Material DB'!$A$3:$AF$113,'[1]Material DB'!U$40,FALSE))/100*$R19</f>
        <v>0</v>
      </c>
      <c r="AS19" s="25">
        <f>(VLOOKUP($X19,'[1]Material DB'!$A$3:$AF$113,'[1]Material DB'!V$40,FALSE))/100*$R19</f>
        <v>0</v>
      </c>
      <c r="AT19" s="25">
        <f>(VLOOKUP($X19,'[1]Material DB'!$A$3:$AF$113,'[1]Material DB'!W$40,FALSE))/100*$R19</f>
        <v>0</v>
      </c>
      <c r="AU19" s="25">
        <f>(VLOOKUP($X19,'[1]Material DB'!$A$3:$AF$113,'[1]Material DB'!X$40,FALSE))/100*$R19</f>
        <v>0</v>
      </c>
      <c r="AV19" s="25">
        <f>(VLOOKUP($X19,'[1]Material DB'!$A$3:$AF$113,'[1]Material DB'!Y$40,FALSE))/100*$R19</f>
        <v>0</v>
      </c>
      <c r="AW19" s="25">
        <f>(VLOOKUP($X19,'[1]Material DB'!$A$3:$AF$113,'[1]Material DB'!Z$40,FALSE))/100*$R19</f>
        <v>0</v>
      </c>
      <c r="AX19" s="25">
        <f>(VLOOKUP($X19,'[1]Material DB'!$A$3:$AF$113,'[1]Material DB'!AA$40,FALSE))/100*$R19</f>
        <v>0</v>
      </c>
      <c r="AY19" s="25">
        <f>(VLOOKUP($X19,'[1]Material DB'!$A$3:$AF$113,'[1]Material DB'!AB$40,FALSE))/100*$R19</f>
        <v>0</v>
      </c>
      <c r="AZ19" s="25">
        <f>(VLOOKUP($X19,'[1]Material DB'!$A$3:$AF$113,'[1]Material DB'!AC$40,FALSE))/100*$R19</f>
        <v>0</v>
      </c>
      <c r="BA19" s="25">
        <f>(VLOOKUP($X19,'[1]Material DB'!$A$3:$AF$113,'[1]Material DB'!AD$40,FALSE))/100*$R19</f>
        <v>0</v>
      </c>
      <c r="BB19" s="25">
        <f>(VLOOKUP($X19,'[1]Material DB'!$A$3:$AF$113,'[1]Material DB'!AE$40,FALSE))/100*$R19</f>
        <v>0</v>
      </c>
      <c r="BC19" s="25">
        <f>(VLOOKUP($X19,'[1]Material DB'!$A$3:$AF$113,'[1]Material DB'!AF$40,FALSE))/100*$R19</f>
        <v>0</v>
      </c>
      <c r="BD19" s="26">
        <f t="shared" si="2"/>
        <v>2.4</v>
      </c>
    </row>
    <row r="20" spans="1:56">
      <c r="A20" s="10" t="s">
        <v>25</v>
      </c>
      <c r="B20" s="11"/>
      <c r="C20" s="11"/>
      <c r="D20" s="11"/>
      <c r="E20" s="11"/>
      <c r="F20" s="12"/>
      <c r="G20" s="420"/>
      <c r="H20" s="14"/>
      <c r="I20" s="14"/>
      <c r="J20" s="424" t="s">
        <v>267</v>
      </c>
      <c r="K20" s="15">
        <v>1</v>
      </c>
      <c r="L20" s="11" t="s">
        <v>26</v>
      </c>
      <c r="M20" s="14" t="s">
        <v>22</v>
      </c>
      <c r="N20" s="14">
        <v>110</v>
      </c>
      <c r="O20" s="14" t="s">
        <v>23</v>
      </c>
      <c r="P20" s="416" t="s">
        <v>24</v>
      </c>
      <c r="Q20" s="417">
        <f>R21+R24+R25</f>
        <v>1273.4000000000001</v>
      </c>
      <c r="R20" s="418">
        <f t="shared" ref="R20:R36" si="7">K20*Q20</f>
        <v>1273.4000000000001</v>
      </c>
      <c r="S20" s="419">
        <f t="shared" si="1"/>
        <v>0.49909853413812028</v>
      </c>
      <c r="T20" s="11"/>
      <c r="U20" s="91"/>
      <c r="V20" s="11"/>
      <c r="W20" s="47" t="s">
        <v>27</v>
      </c>
      <c r="X20" s="47" t="s">
        <v>27</v>
      </c>
      <c r="Y20" s="25" t="e">
        <f>(VLOOKUP($X20,'[1]Material DB'!$A$3:$AF$113,'[1]Material DB'!B$40,FALSE))/100*$R20</f>
        <v>#N/A</v>
      </c>
      <c r="Z20" s="25" t="e">
        <f>(VLOOKUP($X20,'[1]Material DB'!$A$3:$AF$113,'[1]Material DB'!C$40,FALSE))/100*$R20</f>
        <v>#N/A</v>
      </c>
      <c r="AA20" s="25" t="e">
        <f>(VLOOKUP($X20,'[1]Material DB'!$A$3:$AF$113,'[1]Material DB'!D$40,FALSE))/100*$R20</f>
        <v>#N/A</v>
      </c>
      <c r="AB20" s="25" t="e">
        <f>(VLOOKUP($X20,'[1]Material DB'!$A$3:$AF$113,'[1]Material DB'!E$40,FALSE))/100*$R20</f>
        <v>#N/A</v>
      </c>
      <c r="AC20" s="25" t="e">
        <f>(VLOOKUP($X20,'[1]Material DB'!$A$3:$AF$113,'[1]Material DB'!F$40,FALSE))/100*$R20</f>
        <v>#N/A</v>
      </c>
      <c r="AD20" s="25" t="e">
        <f>(VLOOKUP($X20,'[1]Material DB'!$A$3:$AF$113,'[1]Material DB'!G$40,FALSE))/100*$R20</f>
        <v>#N/A</v>
      </c>
      <c r="AE20" s="25" t="e">
        <f>(VLOOKUP($X20,'[1]Material DB'!$A$3:$AF$113,'[1]Material DB'!H$40,FALSE))/100*$R20</f>
        <v>#N/A</v>
      </c>
      <c r="AF20" s="25" t="e">
        <f>(VLOOKUP($X20,'[1]Material DB'!$A$3:$AF$113,'[1]Material DB'!I$40,FALSE))/100*$R20</f>
        <v>#N/A</v>
      </c>
      <c r="AG20" s="25" t="e">
        <f>(VLOOKUP($X20,'[1]Material DB'!$A$3:$AF$113,'[1]Material DB'!J$40,FALSE))/100*$R20</f>
        <v>#N/A</v>
      </c>
      <c r="AH20" s="25" t="e">
        <f>(VLOOKUP($X20,'[1]Material DB'!$A$3:$AF$113,'[1]Material DB'!K$40,FALSE))/100*$R20</f>
        <v>#N/A</v>
      </c>
      <c r="AI20" s="25" t="e">
        <f>(VLOOKUP($X20,'[1]Material DB'!$A$3:$AF$113,'[1]Material DB'!L$40,FALSE))/100*$R20</f>
        <v>#N/A</v>
      </c>
      <c r="AJ20" s="25" t="e">
        <f>(VLOOKUP($X20,'[1]Material DB'!$A$3:$AF$113,'[1]Material DB'!M$40,FALSE))/100*$R20</f>
        <v>#N/A</v>
      </c>
      <c r="AK20" s="25" t="e">
        <f>(VLOOKUP($X20,'[1]Material DB'!$A$3:$AF$113,'[1]Material DB'!N$40,FALSE))/100*$R20</f>
        <v>#N/A</v>
      </c>
      <c r="AL20" s="25" t="e">
        <f>(VLOOKUP($X20,'[1]Material DB'!$A$3:$AF$113,'[1]Material DB'!O$40,FALSE))/100*$R20</f>
        <v>#N/A</v>
      </c>
      <c r="AM20" s="25" t="e">
        <f>(VLOOKUP($X20,'[1]Material DB'!$A$3:$AF$113,'[1]Material DB'!P$40,FALSE))/100*$R20</f>
        <v>#N/A</v>
      </c>
      <c r="AN20" s="25" t="e">
        <f>(VLOOKUP($X20,'[1]Material DB'!$A$3:$AF$113,'[1]Material DB'!Q$40,FALSE))/100*$R20</f>
        <v>#N/A</v>
      </c>
      <c r="AO20" s="25" t="e">
        <f>(VLOOKUP($X20,'[1]Material DB'!$A$3:$AF$113,'[1]Material DB'!R$40,FALSE))/100*$R20</f>
        <v>#N/A</v>
      </c>
      <c r="AP20" s="25" t="e">
        <f>(VLOOKUP($X20,'[1]Material DB'!$A$3:$AF$113,'[1]Material DB'!S$40,FALSE))/100*$R20</f>
        <v>#N/A</v>
      </c>
      <c r="AQ20" s="25" t="e">
        <f>(VLOOKUP($X20,'[1]Material DB'!$A$3:$AF$113,'[1]Material DB'!T$40,FALSE))/100*$R20</f>
        <v>#N/A</v>
      </c>
      <c r="AR20" s="25" t="e">
        <f>(VLOOKUP($X20,'[1]Material DB'!$A$3:$AF$113,'[1]Material DB'!U$40,FALSE))/100*$R20</f>
        <v>#N/A</v>
      </c>
      <c r="AS20" s="25" t="e">
        <f>(VLOOKUP($X20,'[1]Material DB'!$A$3:$AF$113,'[1]Material DB'!V$40,FALSE))/100*$R20</f>
        <v>#N/A</v>
      </c>
      <c r="AT20" s="25" t="e">
        <f>(VLOOKUP($X20,'[1]Material DB'!$A$3:$AF$113,'[1]Material DB'!W$40,FALSE))/100*$R20</f>
        <v>#N/A</v>
      </c>
      <c r="AU20" s="25" t="e">
        <f>(VLOOKUP($X20,'[1]Material DB'!$A$3:$AF$113,'[1]Material DB'!X$40,FALSE))/100*$R20</f>
        <v>#N/A</v>
      </c>
      <c r="AV20" s="25" t="e">
        <f>(VLOOKUP($X20,'[1]Material DB'!$A$3:$AF$113,'[1]Material DB'!Y$40,FALSE))/100*$R20</f>
        <v>#N/A</v>
      </c>
      <c r="AW20" s="25" t="e">
        <f>(VLOOKUP($X20,'[1]Material DB'!$A$3:$AF$113,'[1]Material DB'!Z$40,FALSE))/100*$R20</f>
        <v>#N/A</v>
      </c>
      <c r="AX20" s="25" t="e">
        <f>(VLOOKUP($X20,'[1]Material DB'!$A$3:$AF$113,'[1]Material DB'!AA$40,FALSE))/100*$R20</f>
        <v>#N/A</v>
      </c>
      <c r="AY20" s="25" t="e">
        <f>(VLOOKUP($X20,'[1]Material DB'!$A$3:$AF$113,'[1]Material DB'!AB$40,FALSE))/100*$R20</f>
        <v>#N/A</v>
      </c>
      <c r="AZ20" s="25" t="e">
        <f>(VLOOKUP($X20,'[1]Material DB'!$A$3:$AF$113,'[1]Material DB'!AC$40,FALSE))/100*$R20</f>
        <v>#N/A</v>
      </c>
      <c r="BA20" s="25" t="e">
        <f>(VLOOKUP($X20,'[1]Material DB'!$A$3:$AF$113,'[1]Material DB'!AD$40,FALSE))/100*$R20</f>
        <v>#N/A</v>
      </c>
      <c r="BB20" s="25" t="e">
        <f>(VLOOKUP($X20,'[1]Material DB'!$A$3:$AF$113,'[1]Material DB'!AE$40,FALSE))/100*$R20</f>
        <v>#N/A</v>
      </c>
      <c r="BC20" s="25" t="e">
        <f>(VLOOKUP($X20,'[1]Material DB'!$A$3:$AF$113,'[1]Material DB'!AF$40,FALSE))/100*$R20</f>
        <v>#N/A</v>
      </c>
      <c r="BD20" s="26" t="e">
        <f t="shared" si="2"/>
        <v>#N/A</v>
      </c>
    </row>
    <row r="21" spans="1:56">
      <c r="A21" s="27"/>
      <c r="B21" s="28" t="s">
        <v>25</v>
      </c>
      <c r="C21" s="28"/>
      <c r="D21" s="28"/>
      <c r="E21" s="28"/>
      <c r="F21" s="29"/>
      <c r="G21" s="421" t="s">
        <v>286</v>
      </c>
      <c r="H21" s="31"/>
      <c r="I21" s="31"/>
      <c r="J21" s="31" t="s">
        <v>275</v>
      </c>
      <c r="K21" s="15">
        <v>1</v>
      </c>
      <c r="L21" s="28" t="s">
        <v>26</v>
      </c>
      <c r="M21" s="32"/>
      <c r="N21" s="32"/>
      <c r="O21" s="32"/>
      <c r="P21" s="33"/>
      <c r="Q21" s="34">
        <f>SUM(R22:R23)</f>
        <v>896.4</v>
      </c>
      <c r="R21" s="35">
        <f t="shared" si="7"/>
        <v>896.4</v>
      </c>
      <c r="S21" s="36">
        <f t="shared" si="1"/>
        <v>0.3513365211256565</v>
      </c>
      <c r="T21" s="28"/>
      <c r="U21" s="37"/>
      <c r="V21" s="28"/>
      <c r="W21" s="47" t="s">
        <v>27</v>
      </c>
      <c r="X21" s="47" t="s">
        <v>27</v>
      </c>
      <c r="Y21" s="25">
        <f>SUM(Y22:Y23)*$K$4</f>
        <v>0.58687999999999996</v>
      </c>
      <c r="Z21" s="25">
        <f t="shared" ref="Z21:BC21" si="8">SUM(Z22:Z23)*$K$4</f>
        <v>0</v>
      </c>
      <c r="AA21" s="25">
        <f t="shared" si="8"/>
        <v>722.28444000000002</v>
      </c>
      <c r="AB21" s="25">
        <f t="shared" si="8"/>
        <v>52.508720000000004</v>
      </c>
      <c r="AC21" s="25">
        <f t="shared" si="8"/>
        <v>121.01996</v>
      </c>
      <c r="AD21" s="25">
        <f t="shared" si="8"/>
        <v>0</v>
      </c>
      <c r="AE21" s="25">
        <f t="shared" si="8"/>
        <v>0</v>
      </c>
      <c r="AF21" s="25">
        <f t="shared" si="8"/>
        <v>0</v>
      </c>
      <c r="AG21" s="25">
        <f t="shared" si="8"/>
        <v>0</v>
      </c>
      <c r="AH21" s="25">
        <f t="shared" si="8"/>
        <v>0</v>
      </c>
      <c r="AI21" s="25">
        <f t="shared" si="8"/>
        <v>0</v>
      </c>
      <c r="AJ21" s="25">
        <f t="shared" si="8"/>
        <v>0</v>
      </c>
      <c r="AK21" s="25">
        <f t="shared" si="8"/>
        <v>0</v>
      </c>
      <c r="AL21" s="25">
        <f t="shared" si="8"/>
        <v>0</v>
      </c>
      <c r="AM21" s="25">
        <f t="shared" si="8"/>
        <v>0</v>
      </c>
      <c r="AN21" s="25">
        <f t="shared" si="8"/>
        <v>0</v>
      </c>
      <c r="AO21" s="25">
        <f t="shared" si="8"/>
        <v>0</v>
      </c>
      <c r="AP21" s="25">
        <f t="shared" si="8"/>
        <v>0</v>
      </c>
      <c r="AQ21" s="25">
        <f t="shared" si="8"/>
        <v>0</v>
      </c>
      <c r="AR21" s="25">
        <f t="shared" si="8"/>
        <v>0</v>
      </c>
      <c r="AS21" s="25">
        <f t="shared" si="8"/>
        <v>0</v>
      </c>
      <c r="AT21" s="25">
        <f t="shared" si="8"/>
        <v>0</v>
      </c>
      <c r="AU21" s="25">
        <f t="shared" si="8"/>
        <v>0</v>
      </c>
      <c r="AV21" s="25">
        <f t="shared" si="8"/>
        <v>0</v>
      </c>
      <c r="AW21" s="25">
        <f t="shared" si="8"/>
        <v>0</v>
      </c>
      <c r="AX21" s="25">
        <f t="shared" si="8"/>
        <v>0</v>
      </c>
      <c r="AY21" s="25">
        <f t="shared" si="8"/>
        <v>0</v>
      </c>
      <c r="AZ21" s="25">
        <f t="shared" si="8"/>
        <v>0</v>
      </c>
      <c r="BA21" s="25">
        <f t="shared" si="8"/>
        <v>0</v>
      </c>
      <c r="BB21" s="25">
        <f t="shared" si="8"/>
        <v>0</v>
      </c>
      <c r="BC21" s="25">
        <f t="shared" si="8"/>
        <v>0</v>
      </c>
      <c r="BD21" s="40">
        <f t="shared" si="2"/>
        <v>896.4</v>
      </c>
    </row>
    <row r="22" spans="1:56">
      <c r="A22" s="27"/>
      <c r="B22" s="28"/>
      <c r="C22" s="28" t="s">
        <v>25</v>
      </c>
      <c r="D22" s="28"/>
      <c r="E22" s="28"/>
      <c r="F22" s="29"/>
      <c r="G22" s="421" t="s">
        <v>206</v>
      </c>
      <c r="H22" s="31"/>
      <c r="I22" s="31"/>
      <c r="J22" s="31" t="s">
        <v>190</v>
      </c>
      <c r="K22" s="15">
        <v>8</v>
      </c>
      <c r="L22" s="28" t="s">
        <v>26</v>
      </c>
      <c r="M22" s="32"/>
      <c r="N22" s="32"/>
      <c r="O22" s="32"/>
      <c r="P22" s="33"/>
      <c r="Q22" s="41">
        <f>874/8</f>
        <v>109.25</v>
      </c>
      <c r="R22" s="35">
        <f t="shared" si="7"/>
        <v>874</v>
      </c>
      <c r="S22" s="36">
        <f t="shared" si="1"/>
        <v>0.34255702751430583</v>
      </c>
      <c r="T22" s="28"/>
      <c r="U22" s="37"/>
      <c r="V22" s="42"/>
      <c r="W22" s="28" t="s">
        <v>289</v>
      </c>
      <c r="X22" s="43" t="s">
        <v>289</v>
      </c>
      <c r="Y22" s="25">
        <f>(VLOOKUP($X22,'[1]Material DB'!$A$3:$AF$113,'[1]Material DB'!B$40,FALSE))/100*$R22</f>
        <v>0</v>
      </c>
      <c r="Z22" s="25">
        <f>(VLOOKUP($X22,'[1]Material DB'!$A$3:$AF$113,'[1]Material DB'!C$40,FALSE))/100*$R22</f>
        <v>0</v>
      </c>
      <c r="AA22" s="25">
        <f>(VLOOKUP($X22,'[1]Material DB'!$A$3:$AF$113,'[1]Material DB'!D$40,FALSE))/100*$R22</f>
        <v>706.80380000000002</v>
      </c>
      <c r="AB22" s="25">
        <f>(VLOOKUP($X22,'[1]Material DB'!$A$3:$AF$113,'[1]Material DB'!E$40,FALSE))/100*$R22</f>
        <v>50.866800000000005</v>
      </c>
      <c r="AC22" s="25">
        <f>(VLOOKUP($X22,'[1]Material DB'!$A$3:$AF$113,'[1]Material DB'!F$40,FALSE))/100*$R22</f>
        <v>116.32939999999999</v>
      </c>
      <c r="AD22" s="25">
        <f>(VLOOKUP($X22,'[1]Material DB'!$A$3:$AF$113,'[1]Material DB'!G$40,FALSE))/100*$R22</f>
        <v>0</v>
      </c>
      <c r="AE22" s="25">
        <f>(VLOOKUP($X22,'[1]Material DB'!$A$3:$AF$113,'[1]Material DB'!H$40,FALSE))/100*$R22</f>
        <v>0</v>
      </c>
      <c r="AF22" s="25">
        <f>(VLOOKUP($X22,'[1]Material DB'!$A$3:$AF$113,'[1]Material DB'!I$40,FALSE))/100*$R22</f>
        <v>0</v>
      </c>
      <c r="AG22" s="25">
        <f>(VLOOKUP($X22,'[1]Material DB'!$A$3:$AF$113,'[1]Material DB'!J$40,FALSE))/100*$R22</f>
        <v>0</v>
      </c>
      <c r="AH22" s="25">
        <f>(VLOOKUP($X22,'[1]Material DB'!$A$3:$AF$113,'[1]Material DB'!K$40,FALSE))/100*$R22</f>
        <v>0</v>
      </c>
      <c r="AI22" s="25">
        <f>(VLOOKUP($X22,'[1]Material DB'!$A$3:$AF$113,'[1]Material DB'!L$40,FALSE))/100*$R22</f>
        <v>0</v>
      </c>
      <c r="AJ22" s="25">
        <f>(VLOOKUP($X22,'[1]Material DB'!$A$3:$AF$113,'[1]Material DB'!M$40,FALSE))/100*$R22</f>
        <v>0</v>
      </c>
      <c r="AK22" s="25">
        <f>(VLOOKUP($X22,'[1]Material DB'!$A$3:$AF$113,'[1]Material DB'!N$40,FALSE))/100*$R22</f>
        <v>0</v>
      </c>
      <c r="AL22" s="25">
        <f>(VLOOKUP($X22,'[1]Material DB'!$A$3:$AF$113,'[1]Material DB'!O$40,FALSE))/100*$R22</f>
        <v>0</v>
      </c>
      <c r="AM22" s="25">
        <f>(VLOOKUP($X22,'[1]Material DB'!$A$3:$AF$113,'[1]Material DB'!P$40,FALSE))/100*$R22</f>
        <v>0</v>
      </c>
      <c r="AN22" s="25">
        <f>(VLOOKUP($X22,'[1]Material DB'!$A$3:$AF$113,'[1]Material DB'!Q$40,FALSE))/100*$R22</f>
        <v>0</v>
      </c>
      <c r="AO22" s="25">
        <f>(VLOOKUP($X22,'[1]Material DB'!$A$3:$AF$113,'[1]Material DB'!R$40,FALSE))/100*$R22</f>
        <v>0</v>
      </c>
      <c r="AP22" s="25">
        <f>(VLOOKUP($X22,'[1]Material DB'!$A$3:$AF$113,'[1]Material DB'!S$40,FALSE))/100*$R22</f>
        <v>0</v>
      </c>
      <c r="AQ22" s="25">
        <f>(VLOOKUP($X22,'[1]Material DB'!$A$3:$AF$113,'[1]Material DB'!T$40,FALSE))/100*$R22</f>
        <v>0</v>
      </c>
      <c r="AR22" s="25">
        <f>(VLOOKUP($X22,'[1]Material DB'!$A$3:$AF$113,'[1]Material DB'!U$40,FALSE))/100*$R22</f>
        <v>0</v>
      </c>
      <c r="AS22" s="25">
        <f>(VLOOKUP($X22,'[1]Material DB'!$A$3:$AF$113,'[1]Material DB'!V$40,FALSE))/100*$R22</f>
        <v>0</v>
      </c>
      <c r="AT22" s="25">
        <f>(VLOOKUP($X22,'[1]Material DB'!$A$3:$AF$113,'[1]Material DB'!W$40,FALSE))/100*$R22</f>
        <v>0</v>
      </c>
      <c r="AU22" s="25">
        <f>(VLOOKUP($X22,'[1]Material DB'!$A$3:$AF$113,'[1]Material DB'!X$40,FALSE))/100*$R22</f>
        <v>0</v>
      </c>
      <c r="AV22" s="25">
        <f>(VLOOKUP($X22,'[1]Material DB'!$A$3:$AF$113,'[1]Material DB'!Y$40,FALSE))/100*$R22</f>
        <v>0</v>
      </c>
      <c r="AW22" s="25">
        <f>(VLOOKUP($X22,'[1]Material DB'!$A$3:$AF$113,'[1]Material DB'!Z$40,FALSE))/100*$R22</f>
        <v>0</v>
      </c>
      <c r="AX22" s="25">
        <f>(VLOOKUP($X22,'[1]Material DB'!$A$3:$AF$113,'[1]Material DB'!AA$40,FALSE))/100*$R22</f>
        <v>0</v>
      </c>
      <c r="AY22" s="25">
        <f>(VLOOKUP($X22,'[1]Material DB'!$A$3:$AF$113,'[1]Material DB'!AB$40,FALSE))/100*$R22</f>
        <v>0</v>
      </c>
      <c r="AZ22" s="25">
        <f>(VLOOKUP($X22,'[1]Material DB'!$A$3:$AF$113,'[1]Material DB'!AC$40,FALSE))/100*$R22</f>
        <v>0</v>
      </c>
      <c r="BA22" s="25">
        <f>(VLOOKUP($X22,'[1]Material DB'!$A$3:$AF$113,'[1]Material DB'!AD$40,FALSE))/100*$R22</f>
        <v>0</v>
      </c>
      <c r="BB22" s="25">
        <f>(VLOOKUP($X22,'[1]Material DB'!$A$3:$AF$113,'[1]Material DB'!AE$40,FALSE))/100*$R22</f>
        <v>0</v>
      </c>
      <c r="BC22" s="25">
        <f>(VLOOKUP($X22,'[1]Material DB'!$A$3:$AF$113,'[1]Material DB'!AF$40,FALSE))/100*$R22</f>
        <v>0</v>
      </c>
      <c r="BD22" s="40">
        <f t="shared" si="2"/>
        <v>874</v>
      </c>
    </row>
    <row r="23" spans="1:56">
      <c r="A23" s="27"/>
      <c r="B23" s="28"/>
      <c r="C23" s="28" t="s">
        <v>25</v>
      </c>
      <c r="D23" s="28"/>
      <c r="E23" s="28"/>
      <c r="F23" s="29"/>
      <c r="G23" s="421" t="s">
        <v>206</v>
      </c>
      <c r="H23" s="31"/>
      <c r="I23" s="31"/>
      <c r="J23" s="31" t="s">
        <v>274</v>
      </c>
      <c r="K23" s="15">
        <v>8</v>
      </c>
      <c r="L23" s="44" t="s">
        <v>26</v>
      </c>
      <c r="M23" s="45"/>
      <c r="N23" s="32"/>
      <c r="O23" s="32"/>
      <c r="P23" s="32"/>
      <c r="Q23" s="46">
        <f>R23/K23</f>
        <v>2.8</v>
      </c>
      <c r="R23" s="35">
        <v>22.4</v>
      </c>
      <c r="S23" s="36">
        <f t="shared" si="1"/>
        <v>8.7794936113506309E-3</v>
      </c>
      <c r="T23" s="28"/>
      <c r="U23" s="28"/>
      <c r="V23" s="47"/>
      <c r="W23" s="28" t="s">
        <v>290</v>
      </c>
      <c r="X23" s="28" t="s">
        <v>291</v>
      </c>
      <c r="Y23" s="25">
        <f>(VLOOKUP($X23,'[1]Material DB'!$A$3:$AF$113,'[1]Material DB'!B$40,FALSE))/100*$R23</f>
        <v>0.58687999999999996</v>
      </c>
      <c r="Z23" s="25">
        <f>(VLOOKUP($X23,'[1]Material DB'!$A$3:$AF$113,'[1]Material DB'!C$40,FALSE))/100*$R23</f>
        <v>0</v>
      </c>
      <c r="AA23" s="25">
        <f>(VLOOKUP($X23,'[1]Material DB'!$A$3:$AF$113,'[1]Material DB'!D$40,FALSE))/100*$R23</f>
        <v>15.480639999999999</v>
      </c>
      <c r="AB23" s="25">
        <f>(VLOOKUP($X23,'[1]Material DB'!$A$3:$AF$113,'[1]Material DB'!E$40,FALSE))/100*$R23</f>
        <v>1.64192</v>
      </c>
      <c r="AC23" s="25">
        <f>(VLOOKUP($X23,'[1]Material DB'!$A$3:$AF$113,'[1]Material DB'!F$40,FALSE))/100*$R23</f>
        <v>4.6905599999999996</v>
      </c>
      <c r="AD23" s="25">
        <f>(VLOOKUP($X23,'[1]Material DB'!$A$3:$AF$113,'[1]Material DB'!G$40,FALSE))/100*$R23</f>
        <v>0</v>
      </c>
      <c r="AE23" s="25">
        <f>(VLOOKUP($X23,'[1]Material DB'!$A$3:$AF$113,'[1]Material DB'!H$40,FALSE))/100*$R23</f>
        <v>0</v>
      </c>
      <c r="AF23" s="25">
        <f>(VLOOKUP($X23,'[1]Material DB'!$A$3:$AF$113,'[1]Material DB'!I$40,FALSE))/100*$R23</f>
        <v>0</v>
      </c>
      <c r="AG23" s="25">
        <f>(VLOOKUP($X23,'[1]Material DB'!$A$3:$AF$113,'[1]Material DB'!J$40,FALSE))/100*$R23</f>
        <v>0</v>
      </c>
      <c r="AH23" s="25">
        <f>(VLOOKUP($X23,'[1]Material DB'!$A$3:$AF$113,'[1]Material DB'!K$40,FALSE))/100*$R23</f>
        <v>0</v>
      </c>
      <c r="AI23" s="25">
        <f>(VLOOKUP($X23,'[1]Material DB'!$A$3:$AF$113,'[1]Material DB'!L$40,FALSE))/100*$R23</f>
        <v>0</v>
      </c>
      <c r="AJ23" s="25">
        <f>(VLOOKUP($X23,'[1]Material DB'!$A$3:$AF$113,'[1]Material DB'!M$40,FALSE))/100*$R23</f>
        <v>0</v>
      </c>
      <c r="AK23" s="25">
        <f>(VLOOKUP($X23,'[1]Material DB'!$A$3:$AF$113,'[1]Material DB'!N$40,FALSE))/100*$R23</f>
        <v>0</v>
      </c>
      <c r="AL23" s="25">
        <f>(VLOOKUP($X23,'[1]Material DB'!$A$3:$AF$113,'[1]Material DB'!O$40,FALSE))/100*$R23</f>
        <v>0</v>
      </c>
      <c r="AM23" s="25">
        <f>(VLOOKUP($X23,'[1]Material DB'!$A$3:$AF$113,'[1]Material DB'!P$40,FALSE))/100*$R23</f>
        <v>0</v>
      </c>
      <c r="AN23" s="25">
        <f>(VLOOKUP($X23,'[1]Material DB'!$A$3:$AF$113,'[1]Material DB'!Q$40,FALSE))/100*$R23</f>
        <v>0</v>
      </c>
      <c r="AO23" s="25">
        <f>(VLOOKUP($X23,'[1]Material DB'!$A$3:$AF$113,'[1]Material DB'!R$40,FALSE))/100*$R23</f>
        <v>0</v>
      </c>
      <c r="AP23" s="25">
        <f>(VLOOKUP($X23,'[1]Material DB'!$A$3:$AF$113,'[1]Material DB'!S$40,FALSE))/100*$R23</f>
        <v>0</v>
      </c>
      <c r="AQ23" s="25">
        <f>(VLOOKUP($X23,'[1]Material DB'!$A$3:$AF$113,'[1]Material DB'!T$40,FALSE))/100*$R23</f>
        <v>0</v>
      </c>
      <c r="AR23" s="25">
        <f>(VLOOKUP($X23,'[1]Material DB'!$A$3:$AF$113,'[1]Material DB'!U$40,FALSE))/100*$R23</f>
        <v>0</v>
      </c>
      <c r="AS23" s="25">
        <f>(VLOOKUP($X23,'[1]Material DB'!$A$3:$AF$113,'[1]Material DB'!V$40,FALSE))/100*$R23</f>
        <v>0</v>
      </c>
      <c r="AT23" s="25">
        <f>(VLOOKUP($X23,'[1]Material DB'!$A$3:$AF$113,'[1]Material DB'!W$40,FALSE))/100*$R23</f>
        <v>0</v>
      </c>
      <c r="AU23" s="25">
        <f>(VLOOKUP($X23,'[1]Material DB'!$A$3:$AF$113,'[1]Material DB'!X$40,FALSE))/100*$R23</f>
        <v>0</v>
      </c>
      <c r="AV23" s="25">
        <f>(VLOOKUP($X23,'[1]Material DB'!$A$3:$AF$113,'[1]Material DB'!Y$40,FALSE))/100*$R23</f>
        <v>0</v>
      </c>
      <c r="AW23" s="25">
        <f>(VLOOKUP($X23,'[1]Material DB'!$A$3:$AF$113,'[1]Material DB'!Z$40,FALSE))/100*$R23</f>
        <v>0</v>
      </c>
      <c r="AX23" s="25">
        <f>(VLOOKUP($X23,'[1]Material DB'!$A$3:$AF$113,'[1]Material DB'!AA$40,FALSE))/100*$R23</f>
        <v>0</v>
      </c>
      <c r="AY23" s="25">
        <f>(VLOOKUP($X23,'[1]Material DB'!$A$3:$AF$113,'[1]Material DB'!AB$40,FALSE))/100*$R23</f>
        <v>0</v>
      </c>
      <c r="AZ23" s="25">
        <f>(VLOOKUP($X23,'[1]Material DB'!$A$3:$AF$113,'[1]Material DB'!AC$40,FALSE))/100*$R23</f>
        <v>0</v>
      </c>
      <c r="BA23" s="25">
        <f>(VLOOKUP($X23,'[1]Material DB'!$A$3:$AF$113,'[1]Material DB'!AD$40,FALSE))/100*$R23</f>
        <v>0</v>
      </c>
      <c r="BB23" s="25">
        <f>(VLOOKUP($X23,'[1]Material DB'!$A$3:$AF$113,'[1]Material DB'!AE$40,FALSE))/100*$R23</f>
        <v>0</v>
      </c>
      <c r="BC23" s="25">
        <f>(VLOOKUP($X23,'[1]Material DB'!$A$3:$AF$113,'[1]Material DB'!AF$40,FALSE))/100*$R23</f>
        <v>0</v>
      </c>
      <c r="BD23" s="40">
        <f t="shared" si="2"/>
        <v>22.4</v>
      </c>
    </row>
    <row r="24" spans="1:56">
      <c r="A24" s="10"/>
      <c r="B24" s="11" t="s">
        <v>25</v>
      </c>
      <c r="C24" s="11"/>
      <c r="D24" s="11"/>
      <c r="E24" s="11"/>
      <c r="F24" s="12"/>
      <c r="G24" s="420" t="s">
        <v>294</v>
      </c>
      <c r="H24" s="14"/>
      <c r="I24" s="14"/>
      <c r="J24" s="14" t="s">
        <v>276</v>
      </c>
      <c r="K24" s="15">
        <v>8</v>
      </c>
      <c r="L24" s="44" t="s">
        <v>26</v>
      </c>
      <c r="M24" s="45"/>
      <c r="N24" s="32"/>
      <c r="O24" s="32"/>
      <c r="P24" s="32"/>
      <c r="Q24" s="46">
        <v>10</v>
      </c>
      <c r="R24" s="35">
        <f t="shared" si="7"/>
        <v>80</v>
      </c>
      <c r="S24" s="36">
        <f t="shared" si="1"/>
        <v>3.1355334326252253E-2</v>
      </c>
      <c r="T24" s="28"/>
      <c r="U24" s="28" t="s">
        <v>288</v>
      </c>
      <c r="V24" s="28"/>
      <c r="W24" s="48"/>
      <c r="X24" s="28"/>
      <c r="Y24" s="25" t="e">
        <f>(VLOOKUP($X24,'[1]Material DB'!$A$3:$AF$113,'[1]Material DB'!B$40,FALSE))/100*$R24</f>
        <v>#N/A</v>
      </c>
      <c r="Z24" s="25" t="e">
        <f>(VLOOKUP($X24,'[1]Material DB'!$A$3:$AF$113,'[1]Material DB'!C$40,FALSE))/100*$R24</f>
        <v>#N/A</v>
      </c>
      <c r="AA24" s="25" t="e">
        <f>(VLOOKUP($X24,'[1]Material DB'!$A$3:$AF$113,'[1]Material DB'!D$40,FALSE))/100*$R24</f>
        <v>#N/A</v>
      </c>
      <c r="AB24" s="25" t="e">
        <f>(VLOOKUP($X24,'[1]Material DB'!$A$3:$AF$113,'[1]Material DB'!E$40,FALSE))/100*$R24</f>
        <v>#N/A</v>
      </c>
      <c r="AC24" s="25" t="e">
        <f>(VLOOKUP($X24,'[1]Material DB'!$A$3:$AF$113,'[1]Material DB'!F$40,FALSE))/100*$R24</f>
        <v>#N/A</v>
      </c>
      <c r="AD24" s="25" t="e">
        <f>(VLOOKUP($X24,'[1]Material DB'!$A$3:$AF$113,'[1]Material DB'!G$40,FALSE))/100*$R24</f>
        <v>#N/A</v>
      </c>
      <c r="AE24" s="25" t="e">
        <f>(VLOOKUP($X24,'[1]Material DB'!$A$3:$AF$113,'[1]Material DB'!H$40,FALSE))/100*$R24</f>
        <v>#N/A</v>
      </c>
      <c r="AF24" s="25" t="e">
        <f>(VLOOKUP($X24,'[1]Material DB'!$A$3:$AF$113,'[1]Material DB'!I$40,FALSE))/100*$R24</f>
        <v>#N/A</v>
      </c>
      <c r="AG24" s="25" t="e">
        <f>(VLOOKUP($X24,'[1]Material DB'!$A$3:$AF$113,'[1]Material DB'!J$40,FALSE))/100*$R24</f>
        <v>#N/A</v>
      </c>
      <c r="AH24" s="25" t="e">
        <f>(VLOOKUP($X24,'[1]Material DB'!$A$3:$AF$113,'[1]Material DB'!K$40,FALSE))/100*$R24</f>
        <v>#N/A</v>
      </c>
      <c r="AI24" s="25" t="e">
        <f>(VLOOKUP($X24,'[1]Material DB'!$A$3:$AF$113,'[1]Material DB'!L$40,FALSE))/100*$R24</f>
        <v>#N/A</v>
      </c>
      <c r="AJ24" s="25" t="e">
        <f>(VLOOKUP($X24,'[1]Material DB'!$A$3:$AF$113,'[1]Material DB'!M$40,FALSE))/100*$R24</f>
        <v>#N/A</v>
      </c>
      <c r="AK24" s="25" t="e">
        <f>(VLOOKUP($X24,'[1]Material DB'!$A$3:$AF$113,'[1]Material DB'!N$40,FALSE))/100*$R24</f>
        <v>#N/A</v>
      </c>
      <c r="AL24" s="25" t="e">
        <f>(VLOOKUP($X24,'[1]Material DB'!$A$3:$AF$113,'[1]Material DB'!O$40,FALSE))/100*$R24</f>
        <v>#N/A</v>
      </c>
      <c r="AM24" s="25" t="e">
        <f>(VLOOKUP($X24,'[1]Material DB'!$A$3:$AF$113,'[1]Material DB'!P$40,FALSE))/100*$R24</f>
        <v>#N/A</v>
      </c>
      <c r="AN24" s="25" t="e">
        <f>(VLOOKUP($X24,'[1]Material DB'!$A$3:$AF$113,'[1]Material DB'!Q$40,FALSE))/100*$R24</f>
        <v>#N/A</v>
      </c>
      <c r="AO24" s="25" t="e">
        <f>(VLOOKUP($X24,'[1]Material DB'!$A$3:$AF$113,'[1]Material DB'!R$40,FALSE))/100*$R24</f>
        <v>#N/A</v>
      </c>
      <c r="AP24" s="25" t="e">
        <f>(VLOOKUP($X24,'[1]Material DB'!$A$3:$AF$113,'[1]Material DB'!S$40,FALSE))/100*$R24</f>
        <v>#N/A</v>
      </c>
      <c r="AQ24" s="25" t="e">
        <f>(VLOOKUP($X24,'[1]Material DB'!$A$3:$AF$113,'[1]Material DB'!T$40,FALSE))/100*$R24</f>
        <v>#N/A</v>
      </c>
      <c r="AR24" s="25" t="e">
        <f>(VLOOKUP($X24,'[1]Material DB'!$A$3:$AF$113,'[1]Material DB'!U$40,FALSE))/100*$R24</f>
        <v>#N/A</v>
      </c>
      <c r="AS24" s="25" t="e">
        <f>(VLOOKUP($X24,'[1]Material DB'!$A$3:$AF$113,'[1]Material DB'!V$40,FALSE))/100*$R24</f>
        <v>#N/A</v>
      </c>
      <c r="AT24" s="25" t="e">
        <f>(VLOOKUP($X24,'[1]Material DB'!$A$3:$AF$113,'[1]Material DB'!W$40,FALSE))/100*$R24</f>
        <v>#N/A</v>
      </c>
      <c r="AU24" s="25" t="e">
        <f>(VLOOKUP($X24,'[1]Material DB'!$A$3:$AF$113,'[1]Material DB'!X$40,FALSE))/100*$R24</f>
        <v>#N/A</v>
      </c>
      <c r="AV24" s="25" t="e">
        <f>(VLOOKUP($X24,'[1]Material DB'!$A$3:$AF$113,'[1]Material DB'!Y$40,FALSE))/100*$R24</f>
        <v>#N/A</v>
      </c>
      <c r="AW24" s="25" t="e">
        <f>(VLOOKUP($X24,'[1]Material DB'!$A$3:$AF$113,'[1]Material DB'!Z$40,FALSE))/100*$R24</f>
        <v>#N/A</v>
      </c>
      <c r="AX24" s="25" t="e">
        <f>(VLOOKUP($X24,'[1]Material DB'!$A$3:$AF$113,'[1]Material DB'!AA$40,FALSE))/100*$R24</f>
        <v>#N/A</v>
      </c>
      <c r="AY24" s="25" t="e">
        <f>(VLOOKUP($X24,'[1]Material DB'!$A$3:$AF$113,'[1]Material DB'!AB$40,FALSE))/100*$R24</f>
        <v>#N/A</v>
      </c>
      <c r="AZ24" s="25" t="e">
        <f>(VLOOKUP($X24,'[1]Material DB'!$A$3:$AF$113,'[1]Material DB'!AC$40,FALSE))/100*$R24</f>
        <v>#N/A</v>
      </c>
      <c r="BA24" s="25" t="e">
        <f>(VLOOKUP($X24,'[1]Material DB'!$A$3:$AF$113,'[1]Material DB'!AD$40,FALSE))/100*$R24</f>
        <v>#N/A</v>
      </c>
      <c r="BB24" s="25" t="e">
        <f>(VLOOKUP($X24,'[1]Material DB'!$A$3:$AF$113,'[1]Material DB'!AE$40,FALSE))/100*$R24</f>
        <v>#N/A</v>
      </c>
      <c r="BC24" s="25" t="e">
        <f>(VLOOKUP($X24,'[1]Material DB'!$A$3:$AF$113,'[1]Material DB'!AF$40,FALSE))/100*$R24</f>
        <v>#N/A</v>
      </c>
      <c r="BD24" s="26" t="e">
        <f t="shared" si="2"/>
        <v>#N/A</v>
      </c>
    </row>
    <row r="25" spans="1:56">
      <c r="A25" s="27"/>
      <c r="B25" s="28" t="s">
        <v>25</v>
      </c>
      <c r="C25" s="28"/>
      <c r="D25" s="28"/>
      <c r="E25" s="28"/>
      <c r="F25" s="29"/>
      <c r="G25" s="421" t="s">
        <v>293</v>
      </c>
      <c r="H25" s="31"/>
      <c r="I25" s="31"/>
      <c r="J25" s="31" t="s">
        <v>277</v>
      </c>
      <c r="K25" s="15">
        <v>1</v>
      </c>
      <c r="L25" s="44" t="s">
        <v>26</v>
      </c>
      <c r="M25" s="45"/>
      <c r="N25" s="32"/>
      <c r="O25" s="32"/>
      <c r="P25" s="32"/>
      <c r="Q25" s="46">
        <f>R26+R27+R28+R32+R33</f>
        <v>297</v>
      </c>
      <c r="R25" s="35">
        <f t="shared" si="7"/>
        <v>297</v>
      </c>
      <c r="S25" s="36">
        <f t="shared" si="1"/>
        <v>0.11640667868621149</v>
      </c>
      <c r="T25" s="28"/>
      <c r="U25" s="28"/>
      <c r="V25" s="28"/>
      <c r="W25" s="47" t="s">
        <v>27</v>
      </c>
      <c r="X25" s="47" t="s">
        <v>27</v>
      </c>
      <c r="Y25" s="25">
        <f>SUMIF(Y26:Y28,"&gt;0")+SUMIF(Y32:Y33,"&gt;0")</f>
        <v>7.0934000000000011E-2</v>
      </c>
      <c r="Z25" s="25">
        <f t="shared" ref="Z25:BC25" si="9">SUMIF(Z26:Z28,"&gt;0")+SUMIF(Z32:Z33,"&gt;0")</f>
        <v>0</v>
      </c>
      <c r="AA25" s="25">
        <f t="shared" si="9"/>
        <v>156.28850900000003</v>
      </c>
      <c r="AB25" s="25">
        <f t="shared" si="9"/>
        <v>11.06382</v>
      </c>
      <c r="AC25" s="25">
        <f t="shared" si="9"/>
        <v>25.592719999999996</v>
      </c>
      <c r="AD25" s="25">
        <f t="shared" si="9"/>
        <v>0.97500000000000009</v>
      </c>
      <c r="AE25" s="25">
        <f t="shared" si="9"/>
        <v>0</v>
      </c>
      <c r="AF25" s="25">
        <f t="shared" si="9"/>
        <v>95.647499999999994</v>
      </c>
      <c r="AG25" s="25">
        <f t="shared" si="9"/>
        <v>0.48750000000000004</v>
      </c>
      <c r="AH25" s="25">
        <f t="shared" si="9"/>
        <v>0</v>
      </c>
      <c r="AI25" s="25">
        <f t="shared" si="9"/>
        <v>0</v>
      </c>
      <c r="AJ25" s="25">
        <f t="shared" si="9"/>
        <v>5.8369999999999997</v>
      </c>
      <c r="AK25" s="25">
        <f t="shared" si="9"/>
        <v>0.26</v>
      </c>
      <c r="AL25" s="25">
        <f t="shared" si="9"/>
        <v>9.7500000000000003E-2</v>
      </c>
      <c r="AM25" s="25">
        <f t="shared" si="9"/>
        <v>9.7500000000000003E-2</v>
      </c>
      <c r="AN25" s="25">
        <f t="shared" si="9"/>
        <v>0.39650000000000007</v>
      </c>
      <c r="AO25" s="25">
        <f t="shared" si="9"/>
        <v>0</v>
      </c>
      <c r="AP25" s="25">
        <f t="shared" si="9"/>
        <v>0</v>
      </c>
      <c r="AQ25" s="25">
        <f t="shared" si="9"/>
        <v>0.19500000000000001</v>
      </c>
      <c r="AR25" s="25">
        <f t="shared" si="9"/>
        <v>0</v>
      </c>
      <c r="AS25" s="25">
        <f t="shared" si="9"/>
        <v>0</v>
      </c>
      <c r="AT25" s="25">
        <f t="shared" si="9"/>
        <v>0</v>
      </c>
      <c r="AU25" s="25">
        <f t="shared" si="9"/>
        <v>0</v>
      </c>
      <c r="AV25" s="25">
        <f t="shared" si="9"/>
        <v>0</v>
      </c>
      <c r="AW25" s="25">
        <f t="shared" si="9"/>
        <v>0</v>
      </c>
      <c r="AX25" s="25">
        <f t="shared" si="9"/>
        <v>0</v>
      </c>
      <c r="AY25" s="25">
        <f t="shared" si="9"/>
        <v>0</v>
      </c>
      <c r="AZ25" s="25">
        <f t="shared" si="9"/>
        <v>0</v>
      </c>
      <c r="BA25" s="25">
        <f t="shared" si="9"/>
        <v>0</v>
      </c>
      <c r="BB25" s="25">
        <f t="shared" si="9"/>
        <v>0</v>
      </c>
      <c r="BC25" s="25">
        <f t="shared" si="9"/>
        <v>0</v>
      </c>
      <c r="BD25" s="40">
        <f t="shared" si="2"/>
        <v>297.00948300000005</v>
      </c>
    </row>
    <row r="26" spans="1:56">
      <c r="A26" s="27"/>
      <c r="B26" s="28"/>
      <c r="C26" s="28" t="s">
        <v>25</v>
      </c>
      <c r="D26" s="28"/>
      <c r="E26" s="28"/>
      <c r="F26" s="29"/>
      <c r="G26" s="421" t="s">
        <v>206</v>
      </c>
      <c r="H26" s="31"/>
      <c r="I26" s="31"/>
      <c r="J26" s="31" t="s">
        <v>278</v>
      </c>
      <c r="K26" s="15">
        <v>1</v>
      </c>
      <c r="L26" s="44" t="s">
        <v>26</v>
      </c>
      <c r="M26" s="45"/>
      <c r="N26" s="32"/>
      <c r="O26" s="32"/>
      <c r="P26" s="32"/>
      <c r="Q26" s="50">
        <v>190.1</v>
      </c>
      <c r="R26" s="35">
        <f t="shared" si="7"/>
        <v>190.1</v>
      </c>
      <c r="S26" s="36">
        <f t="shared" si="1"/>
        <v>7.4508113192756908E-2</v>
      </c>
      <c r="T26" s="28"/>
      <c r="U26" s="28"/>
      <c r="V26" s="47"/>
      <c r="W26" s="28" t="s">
        <v>289</v>
      </c>
      <c r="X26" s="51" t="s">
        <v>289</v>
      </c>
      <c r="Y26" s="25">
        <f>(VLOOKUP($X26,'[1]Material DB'!$A$3:$AF$113,'[1]Material DB'!B$40,FALSE))/100*$R26</f>
        <v>0</v>
      </c>
      <c r="Z26" s="25">
        <f>(VLOOKUP($X26,'[1]Material DB'!$A$3:$AF$113,'[1]Material DB'!C$40,FALSE))/100*$R26</f>
        <v>0</v>
      </c>
      <c r="AA26" s="25">
        <f>(VLOOKUP($X26,'[1]Material DB'!$A$3:$AF$113,'[1]Material DB'!D$40,FALSE))/100*$R26</f>
        <v>153.73387000000002</v>
      </c>
      <c r="AB26" s="25">
        <f>(VLOOKUP($X26,'[1]Material DB'!$A$3:$AF$113,'[1]Material DB'!E$40,FALSE))/100*$R26</f>
        <v>11.06382</v>
      </c>
      <c r="AC26" s="25">
        <f>(VLOOKUP($X26,'[1]Material DB'!$A$3:$AF$113,'[1]Material DB'!F$40,FALSE))/100*$R26</f>
        <v>25.302309999999999</v>
      </c>
      <c r="AD26" s="25">
        <f>(VLOOKUP($X26,'[1]Material DB'!$A$3:$AF$113,'[1]Material DB'!G$40,FALSE))/100*$R26</f>
        <v>0</v>
      </c>
      <c r="AE26" s="25">
        <f>(VLOOKUP($X26,'[1]Material DB'!$A$3:$AF$113,'[1]Material DB'!H$40,FALSE))/100*$R26</f>
        <v>0</v>
      </c>
      <c r="AF26" s="25">
        <f>(VLOOKUP($X26,'[1]Material DB'!$A$3:$AF$113,'[1]Material DB'!I$40,FALSE))/100*$R26</f>
        <v>0</v>
      </c>
      <c r="AG26" s="25">
        <f>(VLOOKUP($X26,'[1]Material DB'!$A$3:$AF$113,'[1]Material DB'!J$40,FALSE))/100*$R26</f>
        <v>0</v>
      </c>
      <c r="AH26" s="25">
        <f>(VLOOKUP($X26,'[1]Material DB'!$A$3:$AF$113,'[1]Material DB'!K$40,FALSE))/100*$R26</f>
        <v>0</v>
      </c>
      <c r="AI26" s="25">
        <f>(VLOOKUP($X26,'[1]Material DB'!$A$3:$AF$113,'[1]Material DB'!L$40,FALSE))/100*$R26</f>
        <v>0</v>
      </c>
      <c r="AJ26" s="25">
        <f>(VLOOKUP($X26,'[1]Material DB'!$A$3:$AF$113,'[1]Material DB'!M$40,FALSE))/100*$R26</f>
        <v>0</v>
      </c>
      <c r="AK26" s="25">
        <f>(VLOOKUP($X26,'[1]Material DB'!$A$3:$AF$113,'[1]Material DB'!N$40,FALSE))/100*$R26</f>
        <v>0</v>
      </c>
      <c r="AL26" s="25">
        <f>(VLOOKUP($X26,'[1]Material DB'!$A$3:$AF$113,'[1]Material DB'!O$40,FALSE))/100*$R26</f>
        <v>0</v>
      </c>
      <c r="AM26" s="25">
        <f>(VLOOKUP($X26,'[1]Material DB'!$A$3:$AF$113,'[1]Material DB'!P$40,FALSE))/100*$R26</f>
        <v>0</v>
      </c>
      <c r="AN26" s="25">
        <f>(VLOOKUP($X26,'[1]Material DB'!$A$3:$AF$113,'[1]Material DB'!Q$40,FALSE))/100*$R26</f>
        <v>0</v>
      </c>
      <c r="AO26" s="25">
        <f>(VLOOKUP($X26,'[1]Material DB'!$A$3:$AF$113,'[1]Material DB'!R$40,FALSE))/100*$R26</f>
        <v>0</v>
      </c>
      <c r="AP26" s="25">
        <f>(VLOOKUP($X26,'[1]Material DB'!$A$3:$AF$113,'[1]Material DB'!S$40,FALSE))/100*$R26</f>
        <v>0</v>
      </c>
      <c r="AQ26" s="25">
        <f>(VLOOKUP($X26,'[1]Material DB'!$A$3:$AF$113,'[1]Material DB'!T$40,FALSE))/100*$R26</f>
        <v>0</v>
      </c>
      <c r="AR26" s="25">
        <f>(VLOOKUP($X26,'[1]Material DB'!$A$3:$AF$113,'[1]Material DB'!U$40,FALSE))/100*$R26</f>
        <v>0</v>
      </c>
      <c r="AS26" s="25">
        <f>(VLOOKUP($X26,'[1]Material DB'!$A$3:$AF$113,'[1]Material DB'!V$40,FALSE))/100*$R26</f>
        <v>0</v>
      </c>
      <c r="AT26" s="25">
        <f>(VLOOKUP($X26,'[1]Material DB'!$A$3:$AF$113,'[1]Material DB'!W$40,FALSE))/100*$R26</f>
        <v>0</v>
      </c>
      <c r="AU26" s="25">
        <f>(VLOOKUP($X26,'[1]Material DB'!$A$3:$AF$113,'[1]Material DB'!X$40,FALSE))/100*$R26</f>
        <v>0</v>
      </c>
      <c r="AV26" s="25">
        <f>(VLOOKUP($X26,'[1]Material DB'!$A$3:$AF$113,'[1]Material DB'!Y$40,FALSE))/100*$R26</f>
        <v>0</v>
      </c>
      <c r="AW26" s="25">
        <f>(VLOOKUP($X26,'[1]Material DB'!$A$3:$AF$113,'[1]Material DB'!Z$40,FALSE))/100*$R26</f>
        <v>0</v>
      </c>
      <c r="AX26" s="25">
        <f>(VLOOKUP($X26,'[1]Material DB'!$A$3:$AF$113,'[1]Material DB'!AA$40,FALSE))/100*$R26</f>
        <v>0</v>
      </c>
      <c r="AY26" s="25">
        <f>(VLOOKUP($X26,'[1]Material DB'!$A$3:$AF$113,'[1]Material DB'!AB$40,FALSE))/100*$R26</f>
        <v>0</v>
      </c>
      <c r="AZ26" s="25">
        <f>(VLOOKUP($X26,'[1]Material DB'!$A$3:$AF$113,'[1]Material DB'!AC$40,FALSE))/100*$R26</f>
        <v>0</v>
      </c>
      <c r="BA26" s="25">
        <f>(VLOOKUP($X26,'[1]Material DB'!$A$3:$AF$113,'[1]Material DB'!AD$40,FALSE))/100*$R26</f>
        <v>0</v>
      </c>
      <c r="BB26" s="25">
        <f>(VLOOKUP($X26,'[1]Material DB'!$A$3:$AF$113,'[1]Material DB'!AE$40,FALSE))/100*$R26</f>
        <v>0</v>
      </c>
      <c r="BC26" s="25">
        <f>(VLOOKUP($X26,'[1]Material DB'!$A$3:$AF$113,'[1]Material DB'!AF$40,FALSE))/100*$R26</f>
        <v>0</v>
      </c>
      <c r="BD26" s="40">
        <f t="shared" si="2"/>
        <v>190.10000000000002</v>
      </c>
    </row>
    <row r="27" spans="1:56">
      <c r="A27" s="27"/>
      <c r="B27" s="28"/>
      <c r="C27" s="28" t="s">
        <v>25</v>
      </c>
      <c r="D27" s="28"/>
      <c r="E27" s="28"/>
      <c r="F27" s="29"/>
      <c r="G27" s="421" t="s">
        <v>206</v>
      </c>
      <c r="H27" s="31"/>
      <c r="I27" s="31"/>
      <c r="J27" s="31" t="s">
        <v>279</v>
      </c>
      <c r="K27" s="15">
        <v>16</v>
      </c>
      <c r="L27" s="44" t="s">
        <v>26</v>
      </c>
      <c r="M27" s="45"/>
      <c r="N27" s="32"/>
      <c r="O27" s="32"/>
      <c r="P27" s="32"/>
      <c r="Q27" s="46">
        <f>R27/K27</f>
        <v>0.18124999999999999</v>
      </c>
      <c r="R27" s="35">
        <v>2.9</v>
      </c>
      <c r="S27" s="36">
        <f t="shared" si="1"/>
        <v>1.1366308693266441E-3</v>
      </c>
      <c r="T27" s="28"/>
      <c r="U27" s="28"/>
      <c r="V27" s="47"/>
      <c r="W27" s="28" t="s">
        <v>295</v>
      </c>
      <c r="X27" s="28" t="s">
        <v>183</v>
      </c>
      <c r="Y27" s="25">
        <f>(VLOOKUP($X27,'[1]Material DB'!$A$3:$AF$113,'[1]Material DB'!B$40,FALSE))/100*$R27</f>
        <v>7.0934000000000011E-2</v>
      </c>
      <c r="Z27" s="25">
        <f>(VLOOKUP($X27,'[1]Material DB'!$A$3:$AF$113,'[1]Material DB'!C$40,FALSE))/100*$R27</f>
        <v>0</v>
      </c>
      <c r="AA27" s="25">
        <f>(VLOOKUP($X27,'[1]Material DB'!$A$3:$AF$113,'[1]Material DB'!D$40,FALSE))/100*$R27</f>
        <v>2.5546389999999999</v>
      </c>
      <c r="AB27" s="25">
        <f>(VLOOKUP($X27,'[1]Material DB'!$A$3:$AF$113,'[1]Material DB'!E$40,FALSE))/100*$R27</f>
        <v>0</v>
      </c>
      <c r="AC27" s="25">
        <f>(VLOOKUP($X27,'[1]Material DB'!$A$3:$AF$113,'[1]Material DB'!F$40,FALSE))/100*$R27</f>
        <v>0.28390999999999994</v>
      </c>
      <c r="AD27" s="25">
        <f>(VLOOKUP($X27,'[1]Material DB'!$A$3:$AF$113,'[1]Material DB'!G$40,FALSE))/100*$R27</f>
        <v>0</v>
      </c>
      <c r="AE27" s="25">
        <f>(VLOOKUP($X27,'[1]Material DB'!$A$3:$AF$113,'[1]Material DB'!H$40,FALSE))/100*$R27</f>
        <v>0</v>
      </c>
      <c r="AF27" s="25">
        <f>(VLOOKUP($X27,'[1]Material DB'!$A$3:$AF$113,'[1]Material DB'!I$40,FALSE))/100*$R27</f>
        <v>0</v>
      </c>
      <c r="AG27" s="25">
        <f>(VLOOKUP($X27,'[1]Material DB'!$A$3:$AF$113,'[1]Material DB'!J$40,FALSE))/100*$R27</f>
        <v>0</v>
      </c>
      <c r="AH27" s="25">
        <f>(VLOOKUP($X27,'[1]Material DB'!$A$3:$AF$113,'[1]Material DB'!K$40,FALSE))/100*$R27</f>
        <v>0</v>
      </c>
      <c r="AI27" s="25">
        <f>(VLOOKUP($X27,'[1]Material DB'!$A$3:$AF$113,'[1]Material DB'!L$40,FALSE))/100*$R27</f>
        <v>0</v>
      </c>
      <c r="AJ27" s="25">
        <f>(VLOOKUP($X27,'[1]Material DB'!$A$3:$AF$113,'[1]Material DB'!M$40,FALSE))/100*$R27</f>
        <v>0</v>
      </c>
      <c r="AK27" s="25">
        <f>(VLOOKUP($X27,'[1]Material DB'!$A$3:$AF$113,'[1]Material DB'!N$40,FALSE))/100*$R27</f>
        <v>0</v>
      </c>
      <c r="AL27" s="25">
        <f>(VLOOKUP($X27,'[1]Material DB'!$A$3:$AF$113,'[1]Material DB'!O$40,FALSE))/100*$R27</f>
        <v>0</v>
      </c>
      <c r="AM27" s="25">
        <f>(VLOOKUP($X27,'[1]Material DB'!$A$3:$AF$113,'[1]Material DB'!P$40,FALSE))/100*$R27</f>
        <v>0</v>
      </c>
      <c r="AN27" s="25">
        <f>(VLOOKUP($X27,'[1]Material DB'!$A$3:$AF$113,'[1]Material DB'!Q$40,FALSE))/100*$R27</f>
        <v>0</v>
      </c>
      <c r="AO27" s="25">
        <f>(VLOOKUP($X27,'[1]Material DB'!$A$3:$AF$113,'[1]Material DB'!R$40,FALSE))/100*$R27</f>
        <v>0</v>
      </c>
      <c r="AP27" s="25">
        <f>(VLOOKUP($X27,'[1]Material DB'!$A$3:$AF$113,'[1]Material DB'!S$40,FALSE))/100*$R27</f>
        <v>0</v>
      </c>
      <c r="AQ27" s="25">
        <f>(VLOOKUP($X27,'[1]Material DB'!$A$3:$AF$113,'[1]Material DB'!T$40,FALSE))/100*$R27</f>
        <v>0</v>
      </c>
      <c r="AR27" s="25">
        <f>(VLOOKUP($X27,'[1]Material DB'!$A$3:$AF$113,'[1]Material DB'!U$40,FALSE))/100*$R27</f>
        <v>0</v>
      </c>
      <c r="AS27" s="25">
        <f>(VLOOKUP($X27,'[1]Material DB'!$A$3:$AF$113,'[1]Material DB'!V$40,FALSE))/100*$R27</f>
        <v>0</v>
      </c>
      <c r="AT27" s="25">
        <f>(VLOOKUP($X27,'[1]Material DB'!$A$3:$AF$113,'[1]Material DB'!W$40,FALSE))/100*$R27</f>
        <v>0</v>
      </c>
      <c r="AU27" s="25">
        <f>(VLOOKUP($X27,'[1]Material DB'!$A$3:$AF$113,'[1]Material DB'!X$40,FALSE))/100*$R27</f>
        <v>0</v>
      </c>
      <c r="AV27" s="25">
        <f>(VLOOKUP($X27,'[1]Material DB'!$A$3:$AF$113,'[1]Material DB'!Y$40,FALSE))/100*$R27</f>
        <v>0</v>
      </c>
      <c r="AW27" s="25">
        <f>(VLOOKUP($X27,'[1]Material DB'!$A$3:$AF$113,'[1]Material DB'!Z$40,FALSE))/100*$R27</f>
        <v>0</v>
      </c>
      <c r="AX27" s="25">
        <f>(VLOOKUP($X27,'[1]Material DB'!$A$3:$AF$113,'[1]Material DB'!AA$40,FALSE))/100*$R27</f>
        <v>0</v>
      </c>
      <c r="AY27" s="25">
        <f>(VLOOKUP($X27,'[1]Material DB'!$A$3:$AF$113,'[1]Material DB'!AB$40,FALSE))/100*$R27</f>
        <v>0</v>
      </c>
      <c r="AZ27" s="25">
        <f>(VLOOKUP($X27,'[1]Material DB'!$A$3:$AF$113,'[1]Material DB'!AC$40,FALSE))/100*$R27</f>
        <v>0</v>
      </c>
      <c r="BA27" s="25">
        <f>(VLOOKUP($X27,'[1]Material DB'!$A$3:$AF$113,'[1]Material DB'!AD$40,FALSE))/100*$R27</f>
        <v>0</v>
      </c>
      <c r="BB27" s="25">
        <f>(VLOOKUP($X27,'[1]Material DB'!$A$3:$AF$113,'[1]Material DB'!AE$40,FALSE))/100*$R27</f>
        <v>0</v>
      </c>
      <c r="BC27" s="25">
        <f>(VLOOKUP($X27,'[1]Material DB'!$A$3:$AF$113,'[1]Material DB'!AF$40,FALSE))/100*$R27</f>
        <v>0</v>
      </c>
      <c r="BD27" s="40">
        <f t="shared" si="2"/>
        <v>2.9094829999999998</v>
      </c>
    </row>
    <row r="28" spans="1:56">
      <c r="A28" s="10"/>
      <c r="B28" s="11"/>
      <c r="C28" s="11" t="s">
        <v>25</v>
      </c>
      <c r="D28" s="11"/>
      <c r="E28" s="11"/>
      <c r="F28" s="12"/>
      <c r="G28" s="420" t="s">
        <v>206</v>
      </c>
      <c r="H28" s="14"/>
      <c r="I28" s="14"/>
      <c r="J28" s="14" t="s">
        <v>282</v>
      </c>
      <c r="K28" s="15">
        <v>1</v>
      </c>
      <c r="L28" s="44" t="s">
        <v>26</v>
      </c>
      <c r="M28" s="45"/>
      <c r="N28" s="32"/>
      <c r="O28" s="32"/>
      <c r="P28" s="32"/>
      <c r="Q28" s="46">
        <f>SUM(R29:R31)</f>
        <v>14.7</v>
      </c>
      <c r="R28" s="35">
        <f t="shared" si="7"/>
        <v>14.7</v>
      </c>
      <c r="S28" s="36">
        <f t="shared" si="1"/>
        <v>5.7615426824488515E-3</v>
      </c>
      <c r="T28" s="28"/>
      <c r="U28" s="28"/>
      <c r="V28" s="28"/>
      <c r="W28" s="47" t="s">
        <v>27</v>
      </c>
      <c r="X28" s="47" t="s">
        <v>27</v>
      </c>
      <c r="Y28" s="25">
        <f>SUM(Y29:Y31)*$K$28</f>
        <v>0</v>
      </c>
      <c r="Z28" s="25">
        <f t="shared" ref="Z28:BC28" si="10">SUM(Z29:Z31)*$K$28</f>
        <v>0</v>
      </c>
      <c r="AA28" s="25">
        <f t="shared" si="10"/>
        <v>0</v>
      </c>
      <c r="AB28" s="25">
        <f t="shared" si="10"/>
        <v>0</v>
      </c>
      <c r="AC28" s="25">
        <f t="shared" si="10"/>
        <v>1.6999999999999999E-3</v>
      </c>
      <c r="AD28" s="25">
        <f t="shared" si="10"/>
        <v>0.13</v>
      </c>
      <c r="AE28" s="25">
        <f t="shared" si="10"/>
        <v>0</v>
      </c>
      <c r="AF28" s="25">
        <f t="shared" si="10"/>
        <v>12.803000000000001</v>
      </c>
      <c r="AG28" s="25">
        <f t="shared" si="10"/>
        <v>6.5000000000000002E-2</v>
      </c>
      <c r="AH28" s="25">
        <f t="shared" si="10"/>
        <v>0</v>
      </c>
      <c r="AI28" s="25">
        <f t="shared" si="10"/>
        <v>0</v>
      </c>
      <c r="AJ28" s="25">
        <f t="shared" si="10"/>
        <v>1.5266</v>
      </c>
      <c r="AK28" s="25">
        <f t="shared" si="10"/>
        <v>6.8000000000000005E-2</v>
      </c>
      <c r="AL28" s="25">
        <f t="shared" si="10"/>
        <v>1.3000000000000001E-2</v>
      </c>
      <c r="AM28" s="25">
        <f t="shared" si="10"/>
        <v>1.3000000000000001E-2</v>
      </c>
      <c r="AN28" s="25">
        <f t="shared" si="10"/>
        <v>5.3700000000000005E-2</v>
      </c>
      <c r="AO28" s="25">
        <f t="shared" si="10"/>
        <v>0</v>
      </c>
      <c r="AP28" s="25">
        <f t="shared" si="10"/>
        <v>0</v>
      </c>
      <c r="AQ28" s="25">
        <f t="shared" si="10"/>
        <v>2.6000000000000002E-2</v>
      </c>
      <c r="AR28" s="25">
        <f t="shared" si="10"/>
        <v>0</v>
      </c>
      <c r="AS28" s="25">
        <f t="shared" si="10"/>
        <v>0</v>
      </c>
      <c r="AT28" s="25">
        <f t="shared" si="10"/>
        <v>0</v>
      </c>
      <c r="AU28" s="25">
        <f t="shared" si="10"/>
        <v>0</v>
      </c>
      <c r="AV28" s="25">
        <f t="shared" si="10"/>
        <v>0</v>
      </c>
      <c r="AW28" s="25">
        <f t="shared" si="10"/>
        <v>0</v>
      </c>
      <c r="AX28" s="25">
        <f t="shared" si="10"/>
        <v>0</v>
      </c>
      <c r="AY28" s="25">
        <f t="shared" si="10"/>
        <v>0</v>
      </c>
      <c r="AZ28" s="25">
        <f t="shared" si="10"/>
        <v>0</v>
      </c>
      <c r="BA28" s="25">
        <f t="shared" si="10"/>
        <v>0</v>
      </c>
      <c r="BB28" s="25">
        <f t="shared" si="10"/>
        <v>0</v>
      </c>
      <c r="BC28" s="25">
        <f t="shared" si="10"/>
        <v>0</v>
      </c>
      <c r="BD28" s="26">
        <f t="shared" si="2"/>
        <v>14.7</v>
      </c>
    </row>
    <row r="29" spans="1:56">
      <c r="A29" s="27"/>
      <c r="B29" s="28"/>
      <c r="C29" s="28"/>
      <c r="D29" s="28" t="s">
        <v>25</v>
      </c>
      <c r="E29" s="28"/>
      <c r="F29" s="29"/>
      <c r="G29" s="421" t="s">
        <v>206</v>
      </c>
      <c r="H29" s="31"/>
      <c r="I29" s="31"/>
      <c r="J29" s="31" t="s">
        <v>280</v>
      </c>
      <c r="K29" s="15">
        <v>1</v>
      </c>
      <c r="L29" s="44" t="s">
        <v>26</v>
      </c>
      <c r="M29" s="45"/>
      <c r="N29" s="32"/>
      <c r="O29" s="32"/>
      <c r="P29" s="32"/>
      <c r="Q29" s="46">
        <v>12</v>
      </c>
      <c r="R29" s="35">
        <f t="shared" si="7"/>
        <v>12</v>
      </c>
      <c r="S29" s="36">
        <f t="shared" si="1"/>
        <v>4.7033001489378383E-3</v>
      </c>
      <c r="T29" s="28"/>
      <c r="U29" s="28"/>
      <c r="V29" s="28"/>
      <c r="W29" s="48" t="s">
        <v>196</v>
      </c>
      <c r="X29" s="48" t="s">
        <v>156</v>
      </c>
      <c r="Y29" s="25">
        <f>(VLOOKUP($X29,'[1]Material DB'!$A$3:$AF$113,'[1]Material DB'!B$40,FALSE))/100*$R29</f>
        <v>0</v>
      </c>
      <c r="Z29" s="25">
        <f>(VLOOKUP($X29,'[1]Material DB'!$A$3:$AF$113,'[1]Material DB'!C$40,FALSE))/100*$R29</f>
        <v>0</v>
      </c>
      <c r="AA29" s="25">
        <f>(VLOOKUP($X29,'[1]Material DB'!$A$3:$AF$113,'[1]Material DB'!D$40,FALSE))/100*$R29</f>
        <v>0</v>
      </c>
      <c r="AB29" s="25">
        <f>(VLOOKUP($X29,'[1]Material DB'!$A$3:$AF$113,'[1]Material DB'!E$40,FALSE))/100*$R29</f>
        <v>0</v>
      </c>
      <c r="AC29" s="25">
        <f>(VLOOKUP($X29,'[1]Material DB'!$A$3:$AF$113,'[1]Material DB'!F$40,FALSE))/100*$R29</f>
        <v>0</v>
      </c>
      <c r="AD29" s="25">
        <f>(VLOOKUP($X29,'[1]Material DB'!$A$3:$AF$113,'[1]Material DB'!G$40,FALSE))/100*$R29</f>
        <v>0.12</v>
      </c>
      <c r="AE29" s="25">
        <f>(VLOOKUP($X29,'[1]Material DB'!$A$3:$AF$113,'[1]Material DB'!H$40,FALSE))/100*$R29</f>
        <v>0</v>
      </c>
      <c r="AF29" s="25">
        <f>(VLOOKUP($X29,'[1]Material DB'!$A$3:$AF$113,'[1]Material DB'!I$40,FALSE))/100*$R29</f>
        <v>11.724</v>
      </c>
      <c r="AG29" s="25">
        <f>(VLOOKUP($X29,'[1]Material DB'!$A$3:$AF$113,'[1]Material DB'!J$40,FALSE))/100*$R29</f>
        <v>0.06</v>
      </c>
      <c r="AH29" s="25">
        <f>(VLOOKUP($X29,'[1]Material DB'!$A$3:$AF$113,'[1]Material DB'!K$40,FALSE))/100*$R29</f>
        <v>0</v>
      </c>
      <c r="AI29" s="25">
        <f>(VLOOKUP($X29,'[1]Material DB'!$A$3:$AF$113,'[1]Material DB'!L$40,FALSE))/100*$R29</f>
        <v>0</v>
      </c>
      <c r="AJ29" s="25">
        <f>(VLOOKUP($X29,'[1]Material DB'!$A$3:$AF$113,'[1]Material DB'!M$40,FALSE))/100*$R29</f>
        <v>0</v>
      </c>
      <c r="AK29" s="25">
        <f>(VLOOKUP($X29,'[1]Material DB'!$A$3:$AF$113,'[1]Material DB'!N$40,FALSE))/100*$R29</f>
        <v>0</v>
      </c>
      <c r="AL29" s="25">
        <f>(VLOOKUP($X29,'[1]Material DB'!$A$3:$AF$113,'[1]Material DB'!O$40,FALSE))/100*$R29</f>
        <v>1.2E-2</v>
      </c>
      <c r="AM29" s="25">
        <f>(VLOOKUP($X29,'[1]Material DB'!$A$3:$AF$113,'[1]Material DB'!P$40,FALSE))/100*$R29</f>
        <v>1.2E-2</v>
      </c>
      <c r="AN29" s="25">
        <f>(VLOOKUP($X29,'[1]Material DB'!$A$3:$AF$113,'[1]Material DB'!Q$40,FALSE))/100*$R29</f>
        <v>4.8000000000000001E-2</v>
      </c>
      <c r="AO29" s="25">
        <f>(VLOOKUP($X29,'[1]Material DB'!$A$3:$AF$113,'[1]Material DB'!R$40,FALSE))/100*$R29</f>
        <v>0</v>
      </c>
      <c r="AP29" s="25">
        <f>(VLOOKUP($X29,'[1]Material DB'!$A$3:$AF$113,'[1]Material DB'!S$40,FALSE))/100*$R29</f>
        <v>0</v>
      </c>
      <c r="AQ29" s="25">
        <f>(VLOOKUP($X29,'[1]Material DB'!$A$3:$AF$113,'[1]Material DB'!T$40,FALSE))/100*$R29</f>
        <v>2.4E-2</v>
      </c>
      <c r="AR29" s="25">
        <f>(VLOOKUP($X29,'[1]Material DB'!$A$3:$AF$113,'[1]Material DB'!U$40,FALSE))/100*$R29</f>
        <v>0</v>
      </c>
      <c r="AS29" s="25">
        <f>(VLOOKUP($X29,'[1]Material DB'!$A$3:$AF$113,'[1]Material DB'!V$40,FALSE))/100*$R29</f>
        <v>0</v>
      </c>
      <c r="AT29" s="25">
        <f>(VLOOKUP($X29,'[1]Material DB'!$A$3:$AF$113,'[1]Material DB'!W$40,FALSE))/100*$R29</f>
        <v>0</v>
      </c>
      <c r="AU29" s="25">
        <f>(VLOOKUP($X29,'[1]Material DB'!$A$3:$AF$113,'[1]Material DB'!X$40,FALSE))/100*$R29</f>
        <v>0</v>
      </c>
      <c r="AV29" s="25">
        <f>(VLOOKUP($X29,'[1]Material DB'!$A$3:$AF$113,'[1]Material DB'!Y$40,FALSE))/100*$R29</f>
        <v>0</v>
      </c>
      <c r="AW29" s="25">
        <f>(VLOOKUP($X29,'[1]Material DB'!$A$3:$AF$113,'[1]Material DB'!Z$40,FALSE))/100*$R29</f>
        <v>0</v>
      </c>
      <c r="AX29" s="25">
        <f>(VLOOKUP($X29,'[1]Material DB'!$A$3:$AF$113,'[1]Material DB'!AA$40,FALSE))/100*$R29</f>
        <v>0</v>
      </c>
      <c r="AY29" s="25">
        <f>(VLOOKUP($X29,'[1]Material DB'!$A$3:$AF$113,'[1]Material DB'!AB$40,FALSE))/100*$R29</f>
        <v>0</v>
      </c>
      <c r="AZ29" s="25">
        <f>(VLOOKUP($X29,'[1]Material DB'!$A$3:$AF$113,'[1]Material DB'!AC$40,FALSE))/100*$R29</f>
        <v>0</v>
      </c>
      <c r="BA29" s="25">
        <f>(VLOOKUP($X29,'[1]Material DB'!$A$3:$AF$113,'[1]Material DB'!AD$40,FALSE))/100*$R29</f>
        <v>0</v>
      </c>
      <c r="BB29" s="25">
        <f>(VLOOKUP($X29,'[1]Material DB'!$A$3:$AF$113,'[1]Material DB'!AE$40,FALSE))/100*$R29</f>
        <v>0</v>
      </c>
      <c r="BC29" s="25">
        <f>(VLOOKUP($X29,'[1]Material DB'!$A$3:$AF$113,'[1]Material DB'!AF$40,FALSE))/100*$R29</f>
        <v>0</v>
      </c>
      <c r="BD29" s="40">
        <f t="shared" si="2"/>
        <v>12</v>
      </c>
    </row>
    <row r="30" spans="1:56">
      <c r="A30" s="27"/>
      <c r="B30" s="28"/>
      <c r="C30" s="28"/>
      <c r="D30" s="28" t="s">
        <v>25</v>
      </c>
      <c r="E30" s="28"/>
      <c r="F30" s="29"/>
      <c r="G30" s="421" t="s">
        <v>206</v>
      </c>
      <c r="H30" s="31"/>
      <c r="I30" s="31"/>
      <c r="J30" s="31" t="s">
        <v>283</v>
      </c>
      <c r="K30" s="15">
        <v>1</v>
      </c>
      <c r="L30" s="44" t="s">
        <v>26</v>
      </c>
      <c r="M30" s="45"/>
      <c r="N30" s="32"/>
      <c r="O30" s="32"/>
      <c r="P30" s="32"/>
      <c r="Q30" s="50">
        <v>1</v>
      </c>
      <c r="R30" s="35">
        <f t="shared" si="7"/>
        <v>1</v>
      </c>
      <c r="S30" s="36">
        <f t="shared" si="1"/>
        <v>3.9194167907815317E-4</v>
      </c>
      <c r="T30" s="28"/>
      <c r="U30" s="28"/>
      <c r="V30" s="47"/>
      <c r="W30" s="28" t="s">
        <v>196</v>
      </c>
      <c r="X30" s="28" t="s">
        <v>156</v>
      </c>
      <c r="Y30" s="25">
        <f>(VLOOKUP($X30,'[1]Material DB'!$A$3:$AF$113,'[1]Material DB'!B$40,FALSE))/100*$R30</f>
        <v>0</v>
      </c>
      <c r="Z30" s="25">
        <f>(VLOOKUP($X30,'[1]Material DB'!$A$3:$AF$113,'[1]Material DB'!C$40,FALSE))/100*$R30</f>
        <v>0</v>
      </c>
      <c r="AA30" s="25">
        <f>(VLOOKUP($X30,'[1]Material DB'!$A$3:$AF$113,'[1]Material DB'!D$40,FALSE))/100*$R30</f>
        <v>0</v>
      </c>
      <c r="AB30" s="25">
        <f>(VLOOKUP($X30,'[1]Material DB'!$A$3:$AF$113,'[1]Material DB'!E$40,FALSE))/100*$R30</f>
        <v>0</v>
      </c>
      <c r="AC30" s="25">
        <f>(VLOOKUP($X30,'[1]Material DB'!$A$3:$AF$113,'[1]Material DB'!F$40,FALSE))/100*$R30</f>
        <v>0</v>
      </c>
      <c r="AD30" s="25">
        <f>(VLOOKUP($X30,'[1]Material DB'!$A$3:$AF$113,'[1]Material DB'!G$40,FALSE))/100*$R30</f>
        <v>0.01</v>
      </c>
      <c r="AE30" s="25">
        <f>(VLOOKUP($X30,'[1]Material DB'!$A$3:$AF$113,'[1]Material DB'!H$40,FALSE))/100*$R30</f>
        <v>0</v>
      </c>
      <c r="AF30" s="25">
        <f>(VLOOKUP($X30,'[1]Material DB'!$A$3:$AF$113,'[1]Material DB'!I$40,FALSE))/100*$R30</f>
        <v>0.97699999999999998</v>
      </c>
      <c r="AG30" s="25">
        <f>(VLOOKUP($X30,'[1]Material DB'!$A$3:$AF$113,'[1]Material DB'!J$40,FALSE))/100*$R30</f>
        <v>5.0000000000000001E-3</v>
      </c>
      <c r="AH30" s="25">
        <f>(VLOOKUP($X30,'[1]Material DB'!$A$3:$AF$113,'[1]Material DB'!K$40,FALSE))/100*$R30</f>
        <v>0</v>
      </c>
      <c r="AI30" s="25">
        <f>(VLOOKUP($X30,'[1]Material DB'!$A$3:$AF$113,'[1]Material DB'!L$40,FALSE))/100*$R30</f>
        <v>0</v>
      </c>
      <c r="AJ30" s="25">
        <f>(VLOOKUP($X30,'[1]Material DB'!$A$3:$AF$113,'[1]Material DB'!M$40,FALSE))/100*$R30</f>
        <v>0</v>
      </c>
      <c r="AK30" s="25">
        <f>(VLOOKUP($X30,'[1]Material DB'!$A$3:$AF$113,'[1]Material DB'!N$40,FALSE))/100*$R30</f>
        <v>0</v>
      </c>
      <c r="AL30" s="25">
        <f>(VLOOKUP($X30,'[1]Material DB'!$A$3:$AF$113,'[1]Material DB'!O$40,FALSE))/100*$R30</f>
        <v>1E-3</v>
      </c>
      <c r="AM30" s="25">
        <f>(VLOOKUP($X30,'[1]Material DB'!$A$3:$AF$113,'[1]Material DB'!P$40,FALSE))/100*$R30</f>
        <v>1E-3</v>
      </c>
      <c r="AN30" s="25">
        <f>(VLOOKUP($X30,'[1]Material DB'!$A$3:$AF$113,'[1]Material DB'!Q$40,FALSE))/100*$R30</f>
        <v>4.0000000000000001E-3</v>
      </c>
      <c r="AO30" s="25">
        <f>(VLOOKUP($X30,'[1]Material DB'!$A$3:$AF$113,'[1]Material DB'!R$40,FALSE))/100*$R30</f>
        <v>0</v>
      </c>
      <c r="AP30" s="25">
        <f>(VLOOKUP($X30,'[1]Material DB'!$A$3:$AF$113,'[1]Material DB'!S$40,FALSE))/100*$R30</f>
        <v>0</v>
      </c>
      <c r="AQ30" s="25">
        <f>(VLOOKUP($X30,'[1]Material DB'!$A$3:$AF$113,'[1]Material DB'!T$40,FALSE))/100*$R30</f>
        <v>2E-3</v>
      </c>
      <c r="AR30" s="25">
        <f>(VLOOKUP($X30,'[1]Material DB'!$A$3:$AF$113,'[1]Material DB'!U$40,FALSE))/100*$R30</f>
        <v>0</v>
      </c>
      <c r="AS30" s="25">
        <f>(VLOOKUP($X30,'[1]Material DB'!$A$3:$AF$113,'[1]Material DB'!V$40,FALSE))/100*$R30</f>
        <v>0</v>
      </c>
      <c r="AT30" s="25">
        <f>(VLOOKUP($X30,'[1]Material DB'!$A$3:$AF$113,'[1]Material DB'!W$40,FALSE))/100*$R30</f>
        <v>0</v>
      </c>
      <c r="AU30" s="25">
        <f>(VLOOKUP($X30,'[1]Material DB'!$A$3:$AF$113,'[1]Material DB'!X$40,FALSE))/100*$R30</f>
        <v>0</v>
      </c>
      <c r="AV30" s="25">
        <f>(VLOOKUP($X30,'[1]Material DB'!$A$3:$AF$113,'[1]Material DB'!Y$40,FALSE))/100*$R30</f>
        <v>0</v>
      </c>
      <c r="AW30" s="25">
        <f>(VLOOKUP($X30,'[1]Material DB'!$A$3:$AF$113,'[1]Material DB'!Z$40,FALSE))/100*$R30</f>
        <v>0</v>
      </c>
      <c r="AX30" s="25">
        <f>(VLOOKUP($X30,'[1]Material DB'!$A$3:$AF$113,'[1]Material DB'!AA$40,FALSE))/100*$R30</f>
        <v>0</v>
      </c>
      <c r="AY30" s="25">
        <f>(VLOOKUP($X30,'[1]Material DB'!$A$3:$AF$113,'[1]Material DB'!AB$40,FALSE))/100*$R30</f>
        <v>0</v>
      </c>
      <c r="AZ30" s="25">
        <f>(VLOOKUP($X30,'[1]Material DB'!$A$3:$AF$113,'[1]Material DB'!AC$40,FALSE))/100*$R30</f>
        <v>0</v>
      </c>
      <c r="BA30" s="25">
        <f>(VLOOKUP($X30,'[1]Material DB'!$A$3:$AF$113,'[1]Material DB'!AD$40,FALSE))/100*$R30</f>
        <v>0</v>
      </c>
      <c r="BB30" s="25">
        <f>(VLOOKUP($X30,'[1]Material DB'!$A$3:$AF$113,'[1]Material DB'!AE$40,FALSE))/100*$R30</f>
        <v>0</v>
      </c>
      <c r="BC30" s="25">
        <f>(VLOOKUP($X30,'[1]Material DB'!$A$3:$AF$113,'[1]Material DB'!AF$40,FALSE))/100*$R30</f>
        <v>0</v>
      </c>
      <c r="BD30" s="40">
        <f t="shared" si="2"/>
        <v>1</v>
      </c>
    </row>
    <row r="31" spans="1:56">
      <c r="A31" s="27"/>
      <c r="B31" s="28"/>
      <c r="C31" s="28"/>
      <c r="D31" s="28" t="s">
        <v>25</v>
      </c>
      <c r="E31" s="28"/>
      <c r="F31" s="29"/>
      <c r="G31" s="421" t="s">
        <v>206</v>
      </c>
      <c r="H31" s="31"/>
      <c r="I31" s="31"/>
      <c r="J31" s="31" t="s">
        <v>200</v>
      </c>
      <c r="K31" s="15">
        <v>3</v>
      </c>
      <c r="L31" s="44" t="s">
        <v>26</v>
      </c>
      <c r="M31" s="45"/>
      <c r="N31" s="32"/>
      <c r="O31" s="32"/>
      <c r="P31" s="32"/>
      <c r="Q31" s="46">
        <f>R31/K31</f>
        <v>0.56666666666666665</v>
      </c>
      <c r="R31" s="35">
        <v>1.7</v>
      </c>
      <c r="S31" s="36">
        <f t="shared" si="1"/>
        <v>6.6630085443286039E-4</v>
      </c>
      <c r="T31" s="28"/>
      <c r="U31" s="28"/>
      <c r="V31" s="47"/>
      <c r="W31" s="48" t="s">
        <v>197</v>
      </c>
      <c r="X31" s="28" t="s">
        <v>233</v>
      </c>
      <c r="Y31" s="25">
        <f>(VLOOKUP($X31,'[1]Material DB'!$A$3:$AF$113,'[1]Material DB'!B$40,FALSE))/100*$R31</f>
        <v>0</v>
      </c>
      <c r="Z31" s="25">
        <f>(VLOOKUP($X31,'[1]Material DB'!$A$3:$AF$113,'[1]Material DB'!C$40,FALSE))/100*$R31</f>
        <v>0</v>
      </c>
      <c r="AA31" s="25">
        <f>(VLOOKUP($X31,'[1]Material DB'!$A$3:$AF$113,'[1]Material DB'!D$40,FALSE))/100*$R31</f>
        <v>0</v>
      </c>
      <c r="AB31" s="25">
        <f>(VLOOKUP($X31,'[1]Material DB'!$A$3:$AF$113,'[1]Material DB'!E$40,FALSE))/100*$R31</f>
        <v>0</v>
      </c>
      <c r="AC31" s="25">
        <f>(VLOOKUP($X31,'[1]Material DB'!$A$3:$AF$113,'[1]Material DB'!F$40,FALSE))/100*$R31</f>
        <v>1.6999999999999999E-3</v>
      </c>
      <c r="AD31" s="25">
        <f>(VLOOKUP($X31,'[1]Material DB'!$A$3:$AF$113,'[1]Material DB'!G$40,FALSE))/100*$R31</f>
        <v>0</v>
      </c>
      <c r="AE31" s="25">
        <f>(VLOOKUP($X31,'[1]Material DB'!$A$3:$AF$113,'[1]Material DB'!H$40,FALSE))/100*$R31</f>
        <v>0</v>
      </c>
      <c r="AF31" s="25">
        <f>(VLOOKUP($X31,'[1]Material DB'!$A$3:$AF$113,'[1]Material DB'!I$40,FALSE))/100*$R31</f>
        <v>0.10199999999999999</v>
      </c>
      <c r="AG31" s="25">
        <f>(VLOOKUP($X31,'[1]Material DB'!$A$3:$AF$113,'[1]Material DB'!J$40,FALSE))/100*$R31</f>
        <v>0</v>
      </c>
      <c r="AH31" s="25">
        <f>(VLOOKUP($X31,'[1]Material DB'!$A$3:$AF$113,'[1]Material DB'!K$40,FALSE))/100*$R31</f>
        <v>0</v>
      </c>
      <c r="AI31" s="25">
        <f>(VLOOKUP($X31,'[1]Material DB'!$A$3:$AF$113,'[1]Material DB'!L$40,FALSE))/100*$R31</f>
        <v>0</v>
      </c>
      <c r="AJ31" s="25">
        <f>(VLOOKUP($X31,'[1]Material DB'!$A$3:$AF$113,'[1]Material DB'!M$40,FALSE))/100*$R31</f>
        <v>1.5266</v>
      </c>
      <c r="AK31" s="25">
        <f>(VLOOKUP($X31,'[1]Material DB'!$A$3:$AF$113,'[1]Material DB'!N$40,FALSE))/100*$R31</f>
        <v>6.8000000000000005E-2</v>
      </c>
      <c r="AL31" s="25">
        <f>(VLOOKUP($X31,'[1]Material DB'!$A$3:$AF$113,'[1]Material DB'!O$40,FALSE))/100*$R31</f>
        <v>0</v>
      </c>
      <c r="AM31" s="25">
        <f>(VLOOKUP($X31,'[1]Material DB'!$A$3:$AF$113,'[1]Material DB'!P$40,FALSE))/100*$R31</f>
        <v>0</v>
      </c>
      <c r="AN31" s="25">
        <f>(VLOOKUP($X31,'[1]Material DB'!$A$3:$AF$113,'[1]Material DB'!Q$40,FALSE))/100*$R31</f>
        <v>1.6999999999999999E-3</v>
      </c>
      <c r="AO31" s="25">
        <f>(VLOOKUP($X31,'[1]Material DB'!$A$3:$AF$113,'[1]Material DB'!R$40,FALSE))/100*$R31</f>
        <v>0</v>
      </c>
      <c r="AP31" s="25">
        <f>(VLOOKUP($X31,'[1]Material DB'!$A$3:$AF$113,'[1]Material DB'!S$40,FALSE))/100*$R31</f>
        <v>0</v>
      </c>
      <c r="AQ31" s="25">
        <f>(VLOOKUP($X31,'[1]Material DB'!$A$3:$AF$113,'[1]Material DB'!T$40,FALSE))/100*$R31</f>
        <v>0</v>
      </c>
      <c r="AR31" s="25">
        <f>(VLOOKUP($X31,'[1]Material DB'!$A$3:$AF$113,'[1]Material DB'!U$40,FALSE))/100*$R31</f>
        <v>0</v>
      </c>
      <c r="AS31" s="25">
        <f>(VLOOKUP($X31,'[1]Material DB'!$A$3:$AF$113,'[1]Material DB'!V$40,FALSE))/100*$R31</f>
        <v>0</v>
      </c>
      <c r="AT31" s="25">
        <f>(VLOOKUP($X31,'[1]Material DB'!$A$3:$AF$113,'[1]Material DB'!W$40,FALSE))/100*$R31</f>
        <v>0</v>
      </c>
      <c r="AU31" s="25">
        <f>(VLOOKUP($X31,'[1]Material DB'!$A$3:$AF$113,'[1]Material DB'!X$40,FALSE))/100*$R31</f>
        <v>0</v>
      </c>
      <c r="AV31" s="25">
        <f>(VLOOKUP($X31,'[1]Material DB'!$A$3:$AF$113,'[1]Material DB'!Y$40,FALSE))/100*$R31</f>
        <v>0</v>
      </c>
      <c r="AW31" s="25">
        <f>(VLOOKUP($X31,'[1]Material DB'!$A$3:$AF$113,'[1]Material DB'!Z$40,FALSE))/100*$R31</f>
        <v>0</v>
      </c>
      <c r="AX31" s="25">
        <f>(VLOOKUP($X31,'[1]Material DB'!$A$3:$AF$113,'[1]Material DB'!AA$40,FALSE))/100*$R31</f>
        <v>0</v>
      </c>
      <c r="AY31" s="25">
        <f>(VLOOKUP($X31,'[1]Material DB'!$A$3:$AF$113,'[1]Material DB'!AB$40,FALSE))/100*$R31</f>
        <v>0</v>
      </c>
      <c r="AZ31" s="25">
        <f>(VLOOKUP($X31,'[1]Material DB'!$A$3:$AF$113,'[1]Material DB'!AC$40,FALSE))/100*$R31</f>
        <v>0</v>
      </c>
      <c r="BA31" s="25">
        <f>(VLOOKUP($X31,'[1]Material DB'!$A$3:$AF$113,'[1]Material DB'!AD$40,FALSE))/100*$R31</f>
        <v>0</v>
      </c>
      <c r="BB31" s="25">
        <f>(VLOOKUP($X31,'[1]Material DB'!$A$3:$AF$113,'[1]Material DB'!AE$40,FALSE))/100*$R31</f>
        <v>0</v>
      </c>
      <c r="BC31" s="25">
        <f>(VLOOKUP($X31,'[1]Material DB'!$A$3:$AF$113,'[1]Material DB'!AF$40,FALSE))/100*$R31</f>
        <v>0</v>
      </c>
      <c r="BD31" s="40">
        <f t="shared" si="2"/>
        <v>1.7</v>
      </c>
    </row>
    <row r="32" spans="1:56">
      <c r="A32" s="10"/>
      <c r="B32" s="11"/>
      <c r="C32" s="11" t="s">
        <v>25</v>
      </c>
      <c r="D32" s="11"/>
      <c r="E32" s="11"/>
      <c r="F32" s="12"/>
      <c r="G32" s="420" t="s">
        <v>206</v>
      </c>
      <c r="H32" s="14"/>
      <c r="I32" s="14"/>
      <c r="J32" s="14" t="s">
        <v>281</v>
      </c>
      <c r="K32" s="15"/>
      <c r="L32" s="44" t="s">
        <v>26</v>
      </c>
      <c r="M32" s="45"/>
      <c r="N32" s="32"/>
      <c r="O32" s="32"/>
      <c r="P32" s="32"/>
      <c r="Q32" s="46"/>
      <c r="R32" s="35">
        <f t="shared" si="7"/>
        <v>0</v>
      </c>
      <c r="S32" s="36">
        <f t="shared" si="1"/>
        <v>0</v>
      </c>
      <c r="T32" s="28"/>
      <c r="U32" s="28"/>
      <c r="V32" s="28"/>
      <c r="W32" s="48"/>
      <c r="X32" s="28"/>
      <c r="Y32" s="25" t="e">
        <f>(VLOOKUP($X32,'[1]Material DB'!$A$3:$AF$113,'[1]Material DB'!B$40,FALSE))/100*$R32</f>
        <v>#N/A</v>
      </c>
      <c r="Z32" s="25" t="e">
        <f>(VLOOKUP($X32,'[1]Material DB'!$A$3:$AF$113,'[1]Material DB'!C$40,FALSE))/100*$R32</f>
        <v>#N/A</v>
      </c>
      <c r="AA32" s="25" t="e">
        <f>(VLOOKUP($X32,'[1]Material DB'!$A$3:$AF$113,'[1]Material DB'!D$40,FALSE))/100*$R32</f>
        <v>#N/A</v>
      </c>
      <c r="AB32" s="25" t="e">
        <f>(VLOOKUP($X32,'[1]Material DB'!$A$3:$AF$113,'[1]Material DB'!E$40,FALSE))/100*$R32</f>
        <v>#N/A</v>
      </c>
      <c r="AC32" s="25" t="e">
        <f>(VLOOKUP($X32,'[1]Material DB'!$A$3:$AF$113,'[1]Material DB'!F$40,FALSE))/100*$R32</f>
        <v>#N/A</v>
      </c>
      <c r="AD32" s="25" t="e">
        <f>(VLOOKUP($X32,'[1]Material DB'!$A$3:$AF$113,'[1]Material DB'!G$40,FALSE))/100*$R32</f>
        <v>#N/A</v>
      </c>
      <c r="AE32" s="25" t="e">
        <f>(VLOOKUP($X32,'[1]Material DB'!$A$3:$AF$113,'[1]Material DB'!H$40,FALSE))/100*$R32</f>
        <v>#N/A</v>
      </c>
      <c r="AF32" s="25" t="e">
        <f>(VLOOKUP($X32,'[1]Material DB'!$A$3:$AF$113,'[1]Material DB'!I$40,FALSE))/100*$R32</f>
        <v>#N/A</v>
      </c>
      <c r="AG32" s="25" t="e">
        <f>(VLOOKUP($X32,'[1]Material DB'!$A$3:$AF$113,'[1]Material DB'!J$40,FALSE))/100*$R32</f>
        <v>#N/A</v>
      </c>
      <c r="AH32" s="25" t="e">
        <f>(VLOOKUP($X32,'[1]Material DB'!$A$3:$AF$113,'[1]Material DB'!K$40,FALSE))/100*$R32</f>
        <v>#N/A</v>
      </c>
      <c r="AI32" s="25" t="e">
        <f>(VLOOKUP($X32,'[1]Material DB'!$A$3:$AF$113,'[1]Material DB'!L$40,FALSE))/100*$R32</f>
        <v>#N/A</v>
      </c>
      <c r="AJ32" s="25" t="e">
        <f>(VLOOKUP($X32,'[1]Material DB'!$A$3:$AF$113,'[1]Material DB'!M$40,FALSE))/100*$R32</f>
        <v>#N/A</v>
      </c>
      <c r="AK32" s="25" t="e">
        <f>(VLOOKUP($X32,'[1]Material DB'!$A$3:$AF$113,'[1]Material DB'!N$40,FALSE))/100*$R32</f>
        <v>#N/A</v>
      </c>
      <c r="AL32" s="25" t="e">
        <f>(VLOOKUP($X32,'[1]Material DB'!$A$3:$AF$113,'[1]Material DB'!O$40,FALSE))/100*$R32</f>
        <v>#N/A</v>
      </c>
      <c r="AM32" s="25" t="e">
        <f>(VLOOKUP($X32,'[1]Material DB'!$A$3:$AF$113,'[1]Material DB'!P$40,FALSE))/100*$R32</f>
        <v>#N/A</v>
      </c>
      <c r="AN32" s="25" t="e">
        <f>(VLOOKUP($X32,'[1]Material DB'!$A$3:$AF$113,'[1]Material DB'!Q$40,FALSE))/100*$R32</f>
        <v>#N/A</v>
      </c>
      <c r="AO32" s="25" t="e">
        <f>(VLOOKUP($X32,'[1]Material DB'!$A$3:$AF$113,'[1]Material DB'!R$40,FALSE))/100*$R32</f>
        <v>#N/A</v>
      </c>
      <c r="AP32" s="25" t="e">
        <f>(VLOOKUP($X32,'[1]Material DB'!$A$3:$AF$113,'[1]Material DB'!S$40,FALSE))/100*$R32</f>
        <v>#N/A</v>
      </c>
      <c r="AQ32" s="25" t="e">
        <f>(VLOOKUP($X32,'[1]Material DB'!$A$3:$AF$113,'[1]Material DB'!T$40,FALSE))/100*$R32</f>
        <v>#N/A</v>
      </c>
      <c r="AR32" s="25" t="e">
        <f>(VLOOKUP($X32,'[1]Material DB'!$A$3:$AF$113,'[1]Material DB'!U$40,FALSE))/100*$R32</f>
        <v>#N/A</v>
      </c>
      <c r="AS32" s="25" t="e">
        <f>(VLOOKUP($X32,'[1]Material DB'!$A$3:$AF$113,'[1]Material DB'!V$40,FALSE))/100*$R32</f>
        <v>#N/A</v>
      </c>
      <c r="AT32" s="25" t="e">
        <f>(VLOOKUP($X32,'[1]Material DB'!$A$3:$AF$113,'[1]Material DB'!W$40,FALSE))/100*$R32</f>
        <v>#N/A</v>
      </c>
      <c r="AU32" s="25" t="e">
        <f>(VLOOKUP($X32,'[1]Material DB'!$A$3:$AF$113,'[1]Material DB'!X$40,FALSE))/100*$R32</f>
        <v>#N/A</v>
      </c>
      <c r="AV32" s="25" t="e">
        <f>(VLOOKUP($X32,'[1]Material DB'!$A$3:$AF$113,'[1]Material DB'!Y$40,FALSE))/100*$R32</f>
        <v>#N/A</v>
      </c>
      <c r="AW32" s="25" t="e">
        <f>(VLOOKUP($X32,'[1]Material DB'!$A$3:$AF$113,'[1]Material DB'!Z$40,FALSE))/100*$R32</f>
        <v>#N/A</v>
      </c>
      <c r="AX32" s="25" t="e">
        <f>(VLOOKUP($X32,'[1]Material DB'!$A$3:$AF$113,'[1]Material DB'!AA$40,FALSE))/100*$R32</f>
        <v>#N/A</v>
      </c>
      <c r="AY32" s="25" t="e">
        <f>(VLOOKUP($X32,'[1]Material DB'!$A$3:$AF$113,'[1]Material DB'!AB$40,FALSE))/100*$R32</f>
        <v>#N/A</v>
      </c>
      <c r="AZ32" s="25" t="e">
        <f>(VLOOKUP($X32,'[1]Material DB'!$A$3:$AF$113,'[1]Material DB'!AC$40,FALSE))/100*$R32</f>
        <v>#N/A</v>
      </c>
      <c r="BA32" s="25" t="e">
        <f>(VLOOKUP($X32,'[1]Material DB'!$A$3:$AF$113,'[1]Material DB'!AD$40,FALSE))/100*$R32</f>
        <v>#N/A</v>
      </c>
      <c r="BB32" s="25" t="e">
        <f>(VLOOKUP($X32,'[1]Material DB'!$A$3:$AF$113,'[1]Material DB'!AE$40,FALSE))/100*$R32</f>
        <v>#N/A</v>
      </c>
      <c r="BC32" s="25" t="e">
        <f>(VLOOKUP($X32,'[1]Material DB'!$A$3:$AF$113,'[1]Material DB'!AF$40,FALSE))/100*$R32</f>
        <v>#N/A</v>
      </c>
      <c r="BD32" s="26" t="e">
        <f t="shared" si="2"/>
        <v>#N/A</v>
      </c>
    </row>
    <row r="33" spans="1:56">
      <c r="A33" s="27"/>
      <c r="B33" s="28"/>
      <c r="C33" s="28" t="s">
        <v>25</v>
      </c>
      <c r="D33" s="28"/>
      <c r="E33" s="28"/>
      <c r="F33" s="29"/>
      <c r="G33" s="421" t="s">
        <v>206</v>
      </c>
      <c r="H33" s="31"/>
      <c r="I33" s="31"/>
      <c r="J33" s="31" t="s">
        <v>284</v>
      </c>
      <c r="K33" s="15">
        <v>2</v>
      </c>
      <c r="L33" s="44" t="s">
        <v>26</v>
      </c>
      <c r="M33" s="45"/>
      <c r="N33" s="32"/>
      <c r="O33" s="32"/>
      <c r="P33" s="32"/>
      <c r="Q33" s="46">
        <f>SUM(R34:R36)</f>
        <v>44.65</v>
      </c>
      <c r="R33" s="35">
        <f t="shared" si="7"/>
        <v>89.3</v>
      </c>
      <c r="S33" s="36">
        <f t="shared" si="1"/>
        <v>3.5000391941679074E-2</v>
      </c>
      <c r="T33" s="28"/>
      <c r="U33" s="28"/>
      <c r="V33" s="28"/>
      <c r="W33" s="47" t="s">
        <v>27</v>
      </c>
      <c r="X33" s="47" t="s">
        <v>27</v>
      </c>
      <c r="Y33" s="25">
        <f>SUM(Y34:Y36)*$K$33</f>
        <v>0</v>
      </c>
      <c r="Z33" s="25">
        <f t="shared" ref="Z33:BC33" si="11">SUM(Z34:Z36)*$K$33</f>
        <v>0</v>
      </c>
      <c r="AA33" s="25">
        <f t="shared" si="11"/>
        <v>0</v>
      </c>
      <c r="AB33" s="25">
        <f t="shared" si="11"/>
        <v>0</v>
      </c>
      <c r="AC33" s="25">
        <f t="shared" si="11"/>
        <v>4.7999999999999996E-3</v>
      </c>
      <c r="AD33" s="25">
        <f t="shared" si="11"/>
        <v>0.84500000000000008</v>
      </c>
      <c r="AE33" s="25">
        <f t="shared" si="11"/>
        <v>0</v>
      </c>
      <c r="AF33" s="25">
        <f t="shared" si="11"/>
        <v>82.844499999999996</v>
      </c>
      <c r="AG33" s="25">
        <f t="shared" si="11"/>
        <v>0.42250000000000004</v>
      </c>
      <c r="AH33" s="25">
        <f t="shared" si="11"/>
        <v>0</v>
      </c>
      <c r="AI33" s="25">
        <f t="shared" si="11"/>
        <v>0</v>
      </c>
      <c r="AJ33" s="25">
        <f t="shared" si="11"/>
        <v>4.3103999999999996</v>
      </c>
      <c r="AK33" s="25">
        <f t="shared" si="11"/>
        <v>0.192</v>
      </c>
      <c r="AL33" s="25">
        <f t="shared" si="11"/>
        <v>8.4500000000000006E-2</v>
      </c>
      <c r="AM33" s="25">
        <f t="shared" si="11"/>
        <v>8.4500000000000006E-2</v>
      </c>
      <c r="AN33" s="25">
        <f t="shared" si="11"/>
        <v>0.34280000000000005</v>
      </c>
      <c r="AO33" s="25">
        <f t="shared" si="11"/>
        <v>0</v>
      </c>
      <c r="AP33" s="25">
        <f t="shared" si="11"/>
        <v>0</v>
      </c>
      <c r="AQ33" s="25">
        <f t="shared" si="11"/>
        <v>0.16900000000000001</v>
      </c>
      <c r="AR33" s="25">
        <f t="shared" si="11"/>
        <v>0</v>
      </c>
      <c r="AS33" s="25">
        <f t="shared" si="11"/>
        <v>0</v>
      </c>
      <c r="AT33" s="25">
        <f t="shared" si="11"/>
        <v>0</v>
      </c>
      <c r="AU33" s="25">
        <f t="shared" si="11"/>
        <v>0</v>
      </c>
      <c r="AV33" s="25">
        <f t="shared" si="11"/>
        <v>0</v>
      </c>
      <c r="AW33" s="25">
        <f t="shared" si="11"/>
        <v>0</v>
      </c>
      <c r="AX33" s="25">
        <f t="shared" si="11"/>
        <v>0</v>
      </c>
      <c r="AY33" s="25">
        <f t="shared" si="11"/>
        <v>0</v>
      </c>
      <c r="AZ33" s="25">
        <f t="shared" si="11"/>
        <v>0</v>
      </c>
      <c r="BA33" s="25">
        <f t="shared" si="11"/>
        <v>0</v>
      </c>
      <c r="BB33" s="25">
        <f t="shared" si="11"/>
        <v>0</v>
      </c>
      <c r="BC33" s="25">
        <f t="shared" si="11"/>
        <v>0</v>
      </c>
      <c r="BD33" s="40">
        <f t="shared" si="2"/>
        <v>89.3</v>
      </c>
    </row>
    <row r="34" spans="1:56">
      <c r="A34" s="27"/>
      <c r="B34" s="28"/>
      <c r="C34" s="28"/>
      <c r="D34" s="28" t="s">
        <v>25</v>
      </c>
      <c r="E34" s="28"/>
      <c r="F34" s="29"/>
      <c r="G34" s="421" t="s">
        <v>206</v>
      </c>
      <c r="H34" s="31"/>
      <c r="I34" s="31"/>
      <c r="J34" s="31" t="s">
        <v>285</v>
      </c>
      <c r="K34" s="15">
        <v>1</v>
      </c>
      <c r="L34" s="44" t="s">
        <v>26</v>
      </c>
      <c r="M34" s="45"/>
      <c r="N34" s="32"/>
      <c r="O34" s="32"/>
      <c r="P34" s="32"/>
      <c r="Q34" s="50">
        <f>(39.7+40)/2</f>
        <v>39.85</v>
      </c>
      <c r="R34" s="35">
        <f t="shared" si="7"/>
        <v>39.85</v>
      </c>
      <c r="S34" s="36">
        <f t="shared" si="1"/>
        <v>1.5618875911264403E-2</v>
      </c>
      <c r="T34" s="28"/>
      <c r="U34" s="28"/>
      <c r="V34" s="47"/>
      <c r="W34" s="48" t="s">
        <v>196</v>
      </c>
      <c r="X34" s="48" t="s">
        <v>156</v>
      </c>
      <c r="Y34" s="25">
        <f>(VLOOKUP($X34,'[1]Material DB'!$A$3:$AF$113,'[1]Material DB'!B$40,FALSE))/100*$R34</f>
        <v>0</v>
      </c>
      <c r="Z34" s="25">
        <f>(VLOOKUP($X34,'[1]Material DB'!$A$3:$AF$113,'[1]Material DB'!C$40,FALSE))/100*$R34</f>
        <v>0</v>
      </c>
      <c r="AA34" s="25">
        <f>(VLOOKUP($X34,'[1]Material DB'!$A$3:$AF$113,'[1]Material DB'!D$40,FALSE))/100*$R34</f>
        <v>0</v>
      </c>
      <c r="AB34" s="25">
        <f>(VLOOKUP($X34,'[1]Material DB'!$A$3:$AF$113,'[1]Material DB'!E$40,FALSE))/100*$R34</f>
        <v>0</v>
      </c>
      <c r="AC34" s="25">
        <f>(VLOOKUP($X34,'[1]Material DB'!$A$3:$AF$113,'[1]Material DB'!F$40,FALSE))/100*$R34</f>
        <v>0</v>
      </c>
      <c r="AD34" s="25">
        <f>(VLOOKUP($X34,'[1]Material DB'!$A$3:$AF$113,'[1]Material DB'!G$40,FALSE))/100*$R34</f>
        <v>0.39850000000000002</v>
      </c>
      <c r="AE34" s="25">
        <f>(VLOOKUP($X34,'[1]Material DB'!$A$3:$AF$113,'[1]Material DB'!H$40,FALSE))/100*$R34</f>
        <v>0</v>
      </c>
      <c r="AF34" s="25">
        <f>(VLOOKUP($X34,'[1]Material DB'!$A$3:$AF$113,'[1]Material DB'!I$40,FALSE))/100*$R34</f>
        <v>38.933450000000001</v>
      </c>
      <c r="AG34" s="25">
        <f>(VLOOKUP($X34,'[1]Material DB'!$A$3:$AF$113,'[1]Material DB'!J$40,FALSE))/100*$R34</f>
        <v>0.19925000000000001</v>
      </c>
      <c r="AH34" s="25">
        <f>(VLOOKUP($X34,'[1]Material DB'!$A$3:$AF$113,'[1]Material DB'!K$40,FALSE))/100*$R34</f>
        <v>0</v>
      </c>
      <c r="AI34" s="25">
        <f>(VLOOKUP($X34,'[1]Material DB'!$A$3:$AF$113,'[1]Material DB'!L$40,FALSE))/100*$R34</f>
        <v>0</v>
      </c>
      <c r="AJ34" s="25">
        <f>(VLOOKUP($X34,'[1]Material DB'!$A$3:$AF$113,'[1]Material DB'!M$40,FALSE))/100*$R34</f>
        <v>0</v>
      </c>
      <c r="AK34" s="25">
        <f>(VLOOKUP($X34,'[1]Material DB'!$A$3:$AF$113,'[1]Material DB'!N$40,FALSE))/100*$R34</f>
        <v>0</v>
      </c>
      <c r="AL34" s="25">
        <f>(VLOOKUP($X34,'[1]Material DB'!$A$3:$AF$113,'[1]Material DB'!O$40,FALSE))/100*$R34</f>
        <v>3.9850000000000003E-2</v>
      </c>
      <c r="AM34" s="25">
        <f>(VLOOKUP($X34,'[1]Material DB'!$A$3:$AF$113,'[1]Material DB'!P$40,FALSE))/100*$R34</f>
        <v>3.9850000000000003E-2</v>
      </c>
      <c r="AN34" s="25">
        <f>(VLOOKUP($X34,'[1]Material DB'!$A$3:$AF$113,'[1]Material DB'!Q$40,FALSE))/100*$R34</f>
        <v>0.15940000000000001</v>
      </c>
      <c r="AO34" s="25">
        <f>(VLOOKUP($X34,'[1]Material DB'!$A$3:$AF$113,'[1]Material DB'!R$40,FALSE))/100*$R34</f>
        <v>0</v>
      </c>
      <c r="AP34" s="25">
        <f>(VLOOKUP($X34,'[1]Material DB'!$A$3:$AF$113,'[1]Material DB'!S$40,FALSE))/100*$R34</f>
        <v>0</v>
      </c>
      <c r="AQ34" s="25">
        <f>(VLOOKUP($X34,'[1]Material DB'!$A$3:$AF$113,'[1]Material DB'!T$40,FALSE))/100*$R34</f>
        <v>7.9700000000000007E-2</v>
      </c>
      <c r="AR34" s="25">
        <f>(VLOOKUP($X34,'[1]Material DB'!$A$3:$AF$113,'[1]Material DB'!U$40,FALSE))/100*$R34</f>
        <v>0</v>
      </c>
      <c r="AS34" s="25">
        <f>(VLOOKUP($X34,'[1]Material DB'!$A$3:$AF$113,'[1]Material DB'!V$40,FALSE))/100*$R34</f>
        <v>0</v>
      </c>
      <c r="AT34" s="25">
        <f>(VLOOKUP($X34,'[1]Material DB'!$A$3:$AF$113,'[1]Material DB'!W$40,FALSE))/100*$R34</f>
        <v>0</v>
      </c>
      <c r="AU34" s="25">
        <f>(VLOOKUP($X34,'[1]Material DB'!$A$3:$AF$113,'[1]Material DB'!X$40,FALSE))/100*$R34</f>
        <v>0</v>
      </c>
      <c r="AV34" s="25">
        <f>(VLOOKUP($X34,'[1]Material DB'!$A$3:$AF$113,'[1]Material DB'!Y$40,FALSE))/100*$R34</f>
        <v>0</v>
      </c>
      <c r="AW34" s="25">
        <f>(VLOOKUP($X34,'[1]Material DB'!$A$3:$AF$113,'[1]Material DB'!Z$40,FALSE))/100*$R34</f>
        <v>0</v>
      </c>
      <c r="AX34" s="25">
        <f>(VLOOKUP($X34,'[1]Material DB'!$A$3:$AF$113,'[1]Material DB'!AA$40,FALSE))/100*$R34</f>
        <v>0</v>
      </c>
      <c r="AY34" s="25">
        <f>(VLOOKUP($X34,'[1]Material DB'!$A$3:$AF$113,'[1]Material DB'!AB$40,FALSE))/100*$R34</f>
        <v>0</v>
      </c>
      <c r="AZ34" s="25">
        <f>(VLOOKUP($X34,'[1]Material DB'!$A$3:$AF$113,'[1]Material DB'!AC$40,FALSE))/100*$R34</f>
        <v>0</v>
      </c>
      <c r="BA34" s="25">
        <f>(VLOOKUP($X34,'[1]Material DB'!$A$3:$AF$113,'[1]Material DB'!AD$40,FALSE))/100*$R34</f>
        <v>0</v>
      </c>
      <c r="BB34" s="25">
        <f>(VLOOKUP($X34,'[1]Material DB'!$A$3:$AF$113,'[1]Material DB'!AE$40,FALSE))/100*$R34</f>
        <v>0</v>
      </c>
      <c r="BC34" s="25">
        <f>(VLOOKUP($X34,'[1]Material DB'!$A$3:$AF$113,'[1]Material DB'!AF$40,FALSE))/100*$R34</f>
        <v>0</v>
      </c>
      <c r="BD34" s="40">
        <f t="shared" si="2"/>
        <v>39.85</v>
      </c>
    </row>
    <row r="35" spans="1:56">
      <c r="A35" s="27"/>
      <c r="B35" s="28"/>
      <c r="C35" s="28"/>
      <c r="D35" s="28" t="s">
        <v>25</v>
      </c>
      <c r="E35" s="28"/>
      <c r="F35" s="29"/>
      <c r="G35" s="421" t="s">
        <v>206</v>
      </c>
      <c r="H35" s="31"/>
      <c r="I35" s="31"/>
      <c r="J35" s="31" t="s">
        <v>283</v>
      </c>
      <c r="K35" s="15">
        <v>1</v>
      </c>
      <c r="L35" s="44" t="s">
        <v>26</v>
      </c>
      <c r="M35" s="45"/>
      <c r="N35" s="32"/>
      <c r="O35" s="32"/>
      <c r="P35" s="32"/>
      <c r="Q35" s="50">
        <v>2.4</v>
      </c>
      <c r="R35" s="35">
        <f t="shared" si="7"/>
        <v>2.4</v>
      </c>
      <c r="S35" s="36">
        <f t="shared" si="1"/>
        <v>9.4066002978756755E-4</v>
      </c>
      <c r="T35" s="28"/>
      <c r="U35" s="28"/>
      <c r="V35" s="47"/>
      <c r="W35" s="28" t="s">
        <v>196</v>
      </c>
      <c r="X35" s="28" t="s">
        <v>156</v>
      </c>
      <c r="Y35" s="25">
        <f>(VLOOKUP($X35,'[1]Material DB'!$A$3:$AF$113,'[1]Material DB'!B$40,FALSE))/100*$R35</f>
        <v>0</v>
      </c>
      <c r="Z35" s="25">
        <f>(VLOOKUP($X35,'[1]Material DB'!$A$3:$AF$113,'[1]Material DB'!C$40,FALSE))/100*$R35</f>
        <v>0</v>
      </c>
      <c r="AA35" s="25">
        <f>(VLOOKUP($X35,'[1]Material DB'!$A$3:$AF$113,'[1]Material DB'!D$40,FALSE))/100*$R35</f>
        <v>0</v>
      </c>
      <c r="AB35" s="25">
        <f>(VLOOKUP($X35,'[1]Material DB'!$A$3:$AF$113,'[1]Material DB'!E$40,FALSE))/100*$R35</f>
        <v>0</v>
      </c>
      <c r="AC35" s="25">
        <f>(VLOOKUP($X35,'[1]Material DB'!$A$3:$AF$113,'[1]Material DB'!F$40,FALSE))/100*$R35</f>
        <v>0</v>
      </c>
      <c r="AD35" s="25">
        <f>(VLOOKUP($X35,'[1]Material DB'!$A$3:$AF$113,'[1]Material DB'!G$40,FALSE))/100*$R35</f>
        <v>2.4E-2</v>
      </c>
      <c r="AE35" s="25">
        <f>(VLOOKUP($X35,'[1]Material DB'!$A$3:$AF$113,'[1]Material DB'!H$40,FALSE))/100*$R35</f>
        <v>0</v>
      </c>
      <c r="AF35" s="25">
        <f>(VLOOKUP($X35,'[1]Material DB'!$A$3:$AF$113,'[1]Material DB'!I$40,FALSE))/100*$R35</f>
        <v>2.3447999999999998</v>
      </c>
      <c r="AG35" s="25">
        <f>(VLOOKUP($X35,'[1]Material DB'!$A$3:$AF$113,'[1]Material DB'!J$40,FALSE))/100*$R35</f>
        <v>1.2E-2</v>
      </c>
      <c r="AH35" s="25">
        <f>(VLOOKUP($X35,'[1]Material DB'!$A$3:$AF$113,'[1]Material DB'!K$40,FALSE))/100*$R35</f>
        <v>0</v>
      </c>
      <c r="AI35" s="25">
        <f>(VLOOKUP($X35,'[1]Material DB'!$A$3:$AF$113,'[1]Material DB'!L$40,FALSE))/100*$R35</f>
        <v>0</v>
      </c>
      <c r="AJ35" s="25">
        <f>(VLOOKUP($X35,'[1]Material DB'!$A$3:$AF$113,'[1]Material DB'!M$40,FALSE))/100*$R35</f>
        <v>0</v>
      </c>
      <c r="AK35" s="25">
        <f>(VLOOKUP($X35,'[1]Material DB'!$A$3:$AF$113,'[1]Material DB'!N$40,FALSE))/100*$R35</f>
        <v>0</v>
      </c>
      <c r="AL35" s="25">
        <f>(VLOOKUP($X35,'[1]Material DB'!$A$3:$AF$113,'[1]Material DB'!O$40,FALSE))/100*$R35</f>
        <v>2.3999999999999998E-3</v>
      </c>
      <c r="AM35" s="25">
        <f>(VLOOKUP($X35,'[1]Material DB'!$A$3:$AF$113,'[1]Material DB'!P$40,FALSE))/100*$R35</f>
        <v>2.3999999999999998E-3</v>
      </c>
      <c r="AN35" s="25">
        <f>(VLOOKUP($X35,'[1]Material DB'!$A$3:$AF$113,'[1]Material DB'!Q$40,FALSE))/100*$R35</f>
        <v>9.5999999999999992E-3</v>
      </c>
      <c r="AO35" s="25">
        <f>(VLOOKUP($X35,'[1]Material DB'!$A$3:$AF$113,'[1]Material DB'!R$40,FALSE))/100*$R35</f>
        <v>0</v>
      </c>
      <c r="AP35" s="25">
        <f>(VLOOKUP($X35,'[1]Material DB'!$A$3:$AF$113,'[1]Material DB'!S$40,FALSE))/100*$R35</f>
        <v>0</v>
      </c>
      <c r="AQ35" s="25">
        <f>(VLOOKUP($X35,'[1]Material DB'!$A$3:$AF$113,'[1]Material DB'!T$40,FALSE))/100*$R35</f>
        <v>4.7999999999999996E-3</v>
      </c>
      <c r="AR35" s="25">
        <f>(VLOOKUP($X35,'[1]Material DB'!$A$3:$AF$113,'[1]Material DB'!U$40,FALSE))/100*$R35</f>
        <v>0</v>
      </c>
      <c r="AS35" s="25">
        <f>(VLOOKUP($X35,'[1]Material DB'!$A$3:$AF$113,'[1]Material DB'!V$40,FALSE))/100*$R35</f>
        <v>0</v>
      </c>
      <c r="AT35" s="25">
        <f>(VLOOKUP($X35,'[1]Material DB'!$A$3:$AF$113,'[1]Material DB'!W$40,FALSE))/100*$R35</f>
        <v>0</v>
      </c>
      <c r="AU35" s="25">
        <f>(VLOOKUP($X35,'[1]Material DB'!$A$3:$AF$113,'[1]Material DB'!X$40,FALSE))/100*$R35</f>
        <v>0</v>
      </c>
      <c r="AV35" s="25">
        <f>(VLOOKUP($X35,'[1]Material DB'!$A$3:$AF$113,'[1]Material DB'!Y$40,FALSE))/100*$R35</f>
        <v>0</v>
      </c>
      <c r="AW35" s="25">
        <f>(VLOOKUP($X35,'[1]Material DB'!$A$3:$AF$113,'[1]Material DB'!Z$40,FALSE))/100*$R35</f>
        <v>0</v>
      </c>
      <c r="AX35" s="25">
        <f>(VLOOKUP($X35,'[1]Material DB'!$A$3:$AF$113,'[1]Material DB'!AA$40,FALSE))/100*$R35</f>
        <v>0</v>
      </c>
      <c r="AY35" s="25">
        <f>(VLOOKUP($X35,'[1]Material DB'!$A$3:$AF$113,'[1]Material DB'!AB$40,FALSE))/100*$R35</f>
        <v>0</v>
      </c>
      <c r="AZ35" s="25">
        <f>(VLOOKUP($X35,'[1]Material DB'!$A$3:$AF$113,'[1]Material DB'!AC$40,FALSE))/100*$R35</f>
        <v>0</v>
      </c>
      <c r="BA35" s="25">
        <f>(VLOOKUP($X35,'[1]Material DB'!$A$3:$AF$113,'[1]Material DB'!AD$40,FALSE))/100*$R35</f>
        <v>0</v>
      </c>
      <c r="BB35" s="25">
        <f>(VLOOKUP($X35,'[1]Material DB'!$A$3:$AF$113,'[1]Material DB'!AE$40,FALSE))/100*$R35</f>
        <v>0</v>
      </c>
      <c r="BC35" s="25">
        <f>(VLOOKUP($X35,'[1]Material DB'!$A$3:$AF$113,'[1]Material DB'!AF$40,FALSE))/100*$R35</f>
        <v>0</v>
      </c>
      <c r="BD35" s="40">
        <f t="shared" si="2"/>
        <v>2.4</v>
      </c>
    </row>
    <row r="36" spans="1:56" ht="15.75" thickBot="1">
      <c r="A36" s="53"/>
      <c r="B36" s="54"/>
      <c r="C36" s="54"/>
      <c r="D36" s="54" t="s">
        <v>25</v>
      </c>
      <c r="E36" s="54"/>
      <c r="F36" s="84"/>
      <c r="G36" s="423" t="s">
        <v>206</v>
      </c>
      <c r="H36" s="59"/>
      <c r="I36" s="59"/>
      <c r="J36" s="59" t="s">
        <v>200</v>
      </c>
      <c r="K36" s="58">
        <v>4</v>
      </c>
      <c r="L36" s="84" t="s">
        <v>26</v>
      </c>
      <c r="M36" s="85"/>
      <c r="N36" s="59"/>
      <c r="O36" s="59"/>
      <c r="P36" s="59"/>
      <c r="Q36" s="90">
        <v>0.6</v>
      </c>
      <c r="R36" s="62">
        <f t="shared" si="7"/>
        <v>2.4</v>
      </c>
      <c r="S36" s="63">
        <f t="shared" si="1"/>
        <v>9.4066002978756755E-4</v>
      </c>
      <c r="T36" s="54"/>
      <c r="U36" s="54"/>
      <c r="V36" s="54"/>
      <c r="W36" s="48" t="s">
        <v>197</v>
      </c>
      <c r="X36" s="28" t="s">
        <v>233</v>
      </c>
      <c r="Y36" s="25">
        <f>(VLOOKUP($X36,'[1]Material DB'!$A$3:$AF$113,'[1]Material DB'!B$40,FALSE))/100*$R36</f>
        <v>0</v>
      </c>
      <c r="Z36" s="25">
        <f>(VLOOKUP($X36,'[1]Material DB'!$A$3:$AF$113,'[1]Material DB'!C$40,FALSE))/100*$R36</f>
        <v>0</v>
      </c>
      <c r="AA36" s="25">
        <f>(VLOOKUP($X36,'[1]Material DB'!$A$3:$AF$113,'[1]Material DB'!D$40,FALSE))/100*$R36</f>
        <v>0</v>
      </c>
      <c r="AB36" s="25">
        <f>(VLOOKUP($X36,'[1]Material DB'!$A$3:$AF$113,'[1]Material DB'!E$40,FALSE))/100*$R36</f>
        <v>0</v>
      </c>
      <c r="AC36" s="25">
        <f>(VLOOKUP($X36,'[1]Material DB'!$A$3:$AF$113,'[1]Material DB'!F$40,FALSE))/100*$R36</f>
        <v>2.3999999999999998E-3</v>
      </c>
      <c r="AD36" s="25">
        <f>(VLOOKUP($X36,'[1]Material DB'!$A$3:$AF$113,'[1]Material DB'!G$40,FALSE))/100*$R36</f>
        <v>0</v>
      </c>
      <c r="AE36" s="25">
        <f>(VLOOKUP($X36,'[1]Material DB'!$A$3:$AF$113,'[1]Material DB'!H$40,FALSE))/100*$R36</f>
        <v>0</v>
      </c>
      <c r="AF36" s="25">
        <f>(VLOOKUP($X36,'[1]Material DB'!$A$3:$AF$113,'[1]Material DB'!I$40,FALSE))/100*$R36</f>
        <v>0.14399999999999999</v>
      </c>
      <c r="AG36" s="25">
        <f>(VLOOKUP($X36,'[1]Material DB'!$A$3:$AF$113,'[1]Material DB'!J$40,FALSE))/100*$R36</f>
        <v>0</v>
      </c>
      <c r="AH36" s="25">
        <f>(VLOOKUP($X36,'[1]Material DB'!$A$3:$AF$113,'[1]Material DB'!K$40,FALSE))/100*$R36</f>
        <v>0</v>
      </c>
      <c r="AI36" s="25">
        <f>(VLOOKUP($X36,'[1]Material DB'!$A$3:$AF$113,'[1]Material DB'!L$40,FALSE))/100*$R36</f>
        <v>0</v>
      </c>
      <c r="AJ36" s="25">
        <f>(VLOOKUP($X36,'[1]Material DB'!$A$3:$AF$113,'[1]Material DB'!M$40,FALSE))/100*$R36</f>
        <v>2.1551999999999998</v>
      </c>
      <c r="AK36" s="25">
        <f>(VLOOKUP($X36,'[1]Material DB'!$A$3:$AF$113,'[1]Material DB'!N$40,FALSE))/100*$R36</f>
        <v>9.6000000000000002E-2</v>
      </c>
      <c r="AL36" s="25">
        <f>(VLOOKUP($X36,'[1]Material DB'!$A$3:$AF$113,'[1]Material DB'!O$40,FALSE))/100*$R36</f>
        <v>0</v>
      </c>
      <c r="AM36" s="25">
        <f>(VLOOKUP($X36,'[1]Material DB'!$A$3:$AF$113,'[1]Material DB'!P$40,FALSE))/100*$R36</f>
        <v>0</v>
      </c>
      <c r="AN36" s="25">
        <f>(VLOOKUP($X36,'[1]Material DB'!$A$3:$AF$113,'[1]Material DB'!Q$40,FALSE))/100*$R36</f>
        <v>2.3999999999999998E-3</v>
      </c>
      <c r="AO36" s="25">
        <f>(VLOOKUP($X36,'[1]Material DB'!$A$3:$AF$113,'[1]Material DB'!R$40,FALSE))/100*$R36</f>
        <v>0</v>
      </c>
      <c r="AP36" s="25">
        <f>(VLOOKUP($X36,'[1]Material DB'!$A$3:$AF$113,'[1]Material DB'!S$40,FALSE))/100*$R36</f>
        <v>0</v>
      </c>
      <c r="AQ36" s="25">
        <f>(VLOOKUP($X36,'[1]Material DB'!$A$3:$AF$113,'[1]Material DB'!T$40,FALSE))/100*$R36</f>
        <v>0</v>
      </c>
      <c r="AR36" s="25">
        <f>(VLOOKUP($X36,'[1]Material DB'!$A$3:$AF$113,'[1]Material DB'!U$40,FALSE))/100*$R36</f>
        <v>0</v>
      </c>
      <c r="AS36" s="25">
        <f>(VLOOKUP($X36,'[1]Material DB'!$A$3:$AF$113,'[1]Material DB'!V$40,FALSE))/100*$R36</f>
        <v>0</v>
      </c>
      <c r="AT36" s="25">
        <f>(VLOOKUP($X36,'[1]Material DB'!$A$3:$AF$113,'[1]Material DB'!W$40,FALSE))/100*$R36</f>
        <v>0</v>
      </c>
      <c r="AU36" s="25">
        <f>(VLOOKUP($X36,'[1]Material DB'!$A$3:$AF$113,'[1]Material DB'!X$40,FALSE))/100*$R36</f>
        <v>0</v>
      </c>
      <c r="AV36" s="25">
        <f>(VLOOKUP($X36,'[1]Material DB'!$A$3:$AF$113,'[1]Material DB'!Y$40,FALSE))/100*$R36</f>
        <v>0</v>
      </c>
      <c r="AW36" s="25">
        <f>(VLOOKUP($X36,'[1]Material DB'!$A$3:$AF$113,'[1]Material DB'!Z$40,FALSE))/100*$R36</f>
        <v>0</v>
      </c>
      <c r="AX36" s="25">
        <f>(VLOOKUP($X36,'[1]Material DB'!$A$3:$AF$113,'[1]Material DB'!AA$40,FALSE))/100*$R36</f>
        <v>0</v>
      </c>
      <c r="AY36" s="25">
        <f>(VLOOKUP($X36,'[1]Material DB'!$A$3:$AF$113,'[1]Material DB'!AB$40,FALSE))/100*$R36</f>
        <v>0</v>
      </c>
      <c r="AZ36" s="25">
        <f>(VLOOKUP($X36,'[1]Material DB'!$A$3:$AF$113,'[1]Material DB'!AC$40,FALSE))/100*$R36</f>
        <v>0</v>
      </c>
      <c r="BA36" s="25">
        <f>(VLOOKUP($X36,'[1]Material DB'!$A$3:$AF$113,'[1]Material DB'!AD$40,FALSE))/100*$R36</f>
        <v>0</v>
      </c>
      <c r="BB36" s="25">
        <f>(VLOOKUP($X36,'[1]Material DB'!$A$3:$AF$113,'[1]Material DB'!AE$40,FALSE))/100*$R36</f>
        <v>0</v>
      </c>
      <c r="BC36" s="25">
        <f>(VLOOKUP($X36,'[1]Material DB'!$A$3:$AF$113,'[1]Material DB'!AF$40,FALSE))/100*$R36</f>
        <v>0</v>
      </c>
      <c r="BD36" s="68">
        <f t="shared" si="2"/>
        <v>2.4</v>
      </c>
    </row>
    <row r="37" spans="1:56" s="79" customFormat="1" ht="16.5" thickTop="1" thickBot="1">
      <c r="A37" s="69" t="s">
        <v>25</v>
      </c>
      <c r="B37" s="70"/>
      <c r="C37" s="70"/>
      <c r="D37" s="70"/>
      <c r="E37" s="70"/>
      <c r="F37" s="71"/>
      <c r="G37" s="422"/>
      <c r="H37" s="73"/>
      <c r="I37" s="73"/>
      <c r="J37" s="73" t="s">
        <v>287</v>
      </c>
      <c r="K37" s="74"/>
      <c r="L37" s="74"/>
      <c r="M37" s="73" t="s">
        <v>22</v>
      </c>
      <c r="N37" s="73">
        <v>110</v>
      </c>
      <c r="O37" s="73" t="s">
        <v>23</v>
      </c>
      <c r="P37" s="75" t="s">
        <v>24</v>
      </c>
      <c r="Q37" s="435">
        <f>R20+R3</f>
        <v>2551.4</v>
      </c>
      <c r="R37" s="436"/>
      <c r="S37" s="437"/>
      <c r="T37" s="70"/>
      <c r="U37" s="75"/>
      <c r="V37" s="75"/>
      <c r="W37" s="76" t="s">
        <v>27</v>
      </c>
      <c r="X37" s="76" t="s">
        <v>27</v>
      </c>
      <c r="Y37" s="77" t="e">
        <f>Y20+Y3</f>
        <v>#N/A</v>
      </c>
      <c r="Z37" s="77" t="e">
        <f t="shared" ref="Z37:BD37" si="12">Z20+Z3</f>
        <v>#N/A</v>
      </c>
      <c r="AA37" s="77" t="e">
        <f t="shared" si="12"/>
        <v>#N/A</v>
      </c>
      <c r="AB37" s="77" t="e">
        <f t="shared" si="12"/>
        <v>#N/A</v>
      </c>
      <c r="AC37" s="77" t="e">
        <f t="shared" si="12"/>
        <v>#N/A</v>
      </c>
      <c r="AD37" s="77" t="e">
        <f t="shared" si="12"/>
        <v>#N/A</v>
      </c>
      <c r="AE37" s="77" t="e">
        <f t="shared" si="12"/>
        <v>#N/A</v>
      </c>
      <c r="AF37" s="77" t="e">
        <f t="shared" si="12"/>
        <v>#N/A</v>
      </c>
      <c r="AG37" s="77" t="e">
        <f t="shared" si="12"/>
        <v>#N/A</v>
      </c>
      <c r="AH37" s="77" t="e">
        <f t="shared" si="12"/>
        <v>#N/A</v>
      </c>
      <c r="AI37" s="77" t="e">
        <f t="shared" si="12"/>
        <v>#N/A</v>
      </c>
      <c r="AJ37" s="77" t="e">
        <f t="shared" si="12"/>
        <v>#N/A</v>
      </c>
      <c r="AK37" s="77" t="e">
        <f t="shared" si="12"/>
        <v>#N/A</v>
      </c>
      <c r="AL37" s="77" t="e">
        <f t="shared" si="12"/>
        <v>#N/A</v>
      </c>
      <c r="AM37" s="77" t="e">
        <f t="shared" si="12"/>
        <v>#N/A</v>
      </c>
      <c r="AN37" s="77" t="e">
        <f t="shared" si="12"/>
        <v>#N/A</v>
      </c>
      <c r="AO37" s="77" t="e">
        <f t="shared" si="12"/>
        <v>#N/A</v>
      </c>
      <c r="AP37" s="77" t="e">
        <f t="shared" si="12"/>
        <v>#N/A</v>
      </c>
      <c r="AQ37" s="77" t="e">
        <f t="shared" si="12"/>
        <v>#N/A</v>
      </c>
      <c r="AR37" s="77" t="e">
        <f t="shared" si="12"/>
        <v>#N/A</v>
      </c>
      <c r="AS37" s="77" t="e">
        <f t="shared" si="12"/>
        <v>#N/A</v>
      </c>
      <c r="AT37" s="77" t="e">
        <f t="shared" si="12"/>
        <v>#N/A</v>
      </c>
      <c r="AU37" s="77" t="e">
        <f t="shared" si="12"/>
        <v>#N/A</v>
      </c>
      <c r="AV37" s="77" t="e">
        <f t="shared" si="12"/>
        <v>#N/A</v>
      </c>
      <c r="AW37" s="77" t="e">
        <f t="shared" si="12"/>
        <v>#N/A</v>
      </c>
      <c r="AX37" s="77" t="e">
        <f t="shared" si="12"/>
        <v>#N/A</v>
      </c>
      <c r="AY37" s="77" t="e">
        <f t="shared" si="12"/>
        <v>#N/A</v>
      </c>
      <c r="AZ37" s="77" t="e">
        <f t="shared" si="12"/>
        <v>#N/A</v>
      </c>
      <c r="BA37" s="77" t="e">
        <f t="shared" si="12"/>
        <v>#N/A</v>
      </c>
      <c r="BB37" s="77" t="e">
        <f t="shared" si="12"/>
        <v>#N/A</v>
      </c>
      <c r="BC37" s="77" t="e">
        <f t="shared" si="12"/>
        <v>#N/A</v>
      </c>
      <c r="BD37" s="77" t="e">
        <f t="shared" si="12"/>
        <v>#N/A</v>
      </c>
    </row>
    <row r="38" spans="1:56">
      <c r="Q38" s="438"/>
      <c r="R38" s="439"/>
      <c r="S38" s="439"/>
      <c r="V38" s="81"/>
    </row>
  </sheetData>
  <mergeCells count="12">
    <mergeCell ref="W1:X1"/>
    <mergeCell ref="Y1:BD1"/>
    <mergeCell ref="Q37:S37"/>
    <mergeCell ref="Q38:S38"/>
    <mergeCell ref="A1:F1"/>
    <mergeCell ref="G1:G2"/>
    <mergeCell ref="H1:H2"/>
    <mergeCell ref="I1:I2"/>
    <mergeCell ref="J1:J2"/>
    <mergeCell ref="K1:K2"/>
    <mergeCell ref="L1:L2"/>
    <mergeCell ref="Q1:V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4" sqref="A4:XFD4"/>
    </sheetView>
  </sheetViews>
  <sheetFormatPr defaultRowHeight="15"/>
  <cols>
    <col min="1" max="1" width="21.140625" bestFit="1" customWidth="1"/>
    <col min="2" max="2" width="58.7109375" bestFit="1" customWidth="1"/>
    <col min="5" max="5" width="14.140625" bestFit="1" customWidth="1"/>
    <col min="6" max="6" width="19.140625" bestFit="1" customWidth="1"/>
  </cols>
  <sheetData>
    <row r="1" spans="1:6" ht="18.75">
      <c r="A1" s="429" t="s">
        <v>209</v>
      </c>
      <c r="B1" s="430"/>
      <c r="C1" s="430"/>
      <c r="D1" s="430"/>
      <c r="E1" s="430"/>
      <c r="F1" s="430"/>
    </row>
    <row r="2" spans="1:6">
      <c r="A2" s="293" t="s">
        <v>210</v>
      </c>
      <c r="B2" s="293" t="s">
        <v>237</v>
      </c>
      <c r="C2" s="293" t="s">
        <v>234</v>
      </c>
      <c r="D2" s="293" t="s">
        <v>257</v>
      </c>
      <c r="E2" s="293" t="s">
        <v>258</v>
      </c>
      <c r="F2" s="293" t="s">
        <v>259</v>
      </c>
    </row>
    <row r="3" spans="1:6" s="297" customFormat="1">
      <c r="A3" s="296" t="s">
        <v>213</v>
      </c>
      <c r="B3" s="296" t="s">
        <v>243</v>
      </c>
      <c r="C3" s="398" t="s">
        <v>235</v>
      </c>
      <c r="D3" s="398" t="s">
        <v>255</v>
      </c>
      <c r="E3" s="398" t="s">
        <v>264</v>
      </c>
      <c r="F3" s="398" t="s">
        <v>265</v>
      </c>
    </row>
    <row r="4" spans="1:6" s="297" customFormat="1">
      <c r="A4" s="296" t="s">
        <v>212</v>
      </c>
      <c r="B4" s="296" t="s">
        <v>241</v>
      </c>
      <c r="C4" s="398" t="s">
        <v>235</v>
      </c>
      <c r="D4" s="398" t="s">
        <v>255</v>
      </c>
      <c r="E4" s="398" t="s">
        <v>255</v>
      </c>
      <c r="F4" s="398" t="s">
        <v>265</v>
      </c>
    </row>
    <row r="5" spans="1:6" s="297" customFormat="1">
      <c r="A5" s="296" t="s">
        <v>90</v>
      </c>
      <c r="B5" s="296" t="s">
        <v>239</v>
      </c>
      <c r="C5" s="398" t="s">
        <v>235</v>
      </c>
      <c r="D5" s="398" t="s">
        <v>255</v>
      </c>
      <c r="E5" s="398" t="s">
        <v>264</v>
      </c>
      <c r="F5" s="398" t="s">
        <v>255</v>
      </c>
    </row>
    <row r="6" spans="1:6" s="297" customFormat="1">
      <c r="A6" s="296" t="s">
        <v>214</v>
      </c>
      <c r="B6" s="296" t="s">
        <v>240</v>
      </c>
      <c r="C6" s="398" t="s">
        <v>235</v>
      </c>
      <c r="D6" s="398"/>
      <c r="E6" s="398"/>
      <c r="F6" s="398"/>
    </row>
    <row r="7" spans="1:6" s="297" customFormat="1">
      <c r="A7" s="296" t="s">
        <v>215</v>
      </c>
      <c r="B7" s="296" t="s">
        <v>240</v>
      </c>
      <c r="C7" s="398" t="s">
        <v>235</v>
      </c>
      <c r="D7" s="398"/>
      <c r="E7" s="398"/>
      <c r="F7" s="398"/>
    </row>
    <row r="8" spans="1:6" s="297" customFormat="1">
      <c r="A8" s="296" t="s">
        <v>216</v>
      </c>
      <c r="B8" s="296" t="s">
        <v>238</v>
      </c>
      <c r="C8" s="398" t="s">
        <v>236</v>
      </c>
      <c r="D8" s="398" t="s">
        <v>255</v>
      </c>
      <c r="E8" s="398" t="s">
        <v>260</v>
      </c>
      <c r="F8" s="398" t="s">
        <v>255</v>
      </c>
    </row>
    <row r="9" spans="1:6" s="297" customFormat="1">
      <c r="A9" s="298" t="s">
        <v>266</v>
      </c>
      <c r="B9" s="296" t="s">
        <v>242</v>
      </c>
      <c r="C9" s="398" t="s">
        <v>236</v>
      </c>
      <c r="D9" s="398" t="s">
        <v>255</v>
      </c>
      <c r="E9" s="398" t="s">
        <v>268</v>
      </c>
      <c r="F9" s="398" t="s">
        <v>269</v>
      </c>
    </row>
    <row r="10" spans="1:6" s="297" customFormat="1">
      <c r="A10" s="298" t="s">
        <v>267</v>
      </c>
      <c r="B10" s="296" t="s">
        <v>242</v>
      </c>
      <c r="C10" s="398" t="s">
        <v>236</v>
      </c>
      <c r="D10" s="398" t="s">
        <v>255</v>
      </c>
      <c r="E10" s="398" t="s">
        <v>268</v>
      </c>
      <c r="F10" s="398" t="s">
        <v>269</v>
      </c>
    </row>
    <row r="11" spans="1:6" s="297" customFormat="1">
      <c r="A11" s="296"/>
      <c r="B11" s="296"/>
      <c r="C11" s="398"/>
      <c r="D11" s="296"/>
      <c r="E11" s="296"/>
      <c r="F11" s="296"/>
    </row>
    <row r="12" spans="1:6" s="297" customFormat="1">
      <c r="A12" s="296"/>
      <c r="B12" s="296"/>
      <c r="C12" s="398"/>
      <c r="D12" s="296"/>
      <c r="E12" s="296"/>
      <c r="F12" s="296"/>
    </row>
    <row r="13" spans="1:6" s="297" customFormat="1">
      <c r="A13" s="296"/>
      <c r="B13" s="296"/>
      <c r="C13" s="398"/>
      <c r="D13" s="296"/>
      <c r="E13" s="296"/>
      <c r="F13" s="296"/>
    </row>
    <row r="14" spans="1:6">
      <c r="A14" s="294"/>
      <c r="B14" s="294"/>
      <c r="C14" s="299"/>
      <c r="D14" s="294"/>
      <c r="E14" s="294"/>
      <c r="F14" s="294"/>
    </row>
    <row r="15" spans="1:6">
      <c r="A15" s="294"/>
      <c r="B15" s="294"/>
      <c r="C15" s="299"/>
      <c r="D15" s="294"/>
      <c r="E15" s="294"/>
      <c r="F15" s="294"/>
    </row>
    <row r="16" spans="1:6">
      <c r="A16" s="294"/>
      <c r="B16" s="294"/>
      <c r="C16" s="299"/>
      <c r="D16" s="294"/>
      <c r="E16" s="294"/>
      <c r="F16" s="294"/>
    </row>
    <row r="17" spans="1:6">
      <c r="A17" s="294"/>
      <c r="B17" s="294"/>
      <c r="C17" s="299"/>
      <c r="D17" s="294"/>
      <c r="E17" s="294"/>
      <c r="F17" s="294"/>
    </row>
    <row r="18" spans="1:6">
      <c r="A18" s="294"/>
      <c r="B18" s="294"/>
      <c r="C18" s="299"/>
      <c r="D18" s="294"/>
      <c r="E18" s="294"/>
      <c r="F18" s="294"/>
    </row>
    <row r="20" spans="1:6">
      <c r="B20" s="295"/>
    </row>
    <row r="21" spans="1:6">
      <c r="B21" s="295"/>
    </row>
    <row r="22" spans="1:6">
      <c r="B22" s="295"/>
    </row>
    <row r="23" spans="1:6">
      <c r="B23" s="295"/>
    </row>
    <row r="24" spans="1:6">
      <c r="B24" s="295"/>
    </row>
    <row r="25" spans="1:6">
      <c r="B25" s="295"/>
    </row>
    <row r="26" spans="1:6">
      <c r="B26" s="295"/>
    </row>
    <row r="27" spans="1:6">
      <c r="B27" s="295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6"/>
  <sheetViews>
    <sheetView tabSelected="1" zoomScale="85" zoomScaleNormal="85" workbookViewId="0">
      <selection activeCell="R15" sqref="R15:R19"/>
    </sheetView>
  </sheetViews>
  <sheetFormatPr defaultRowHeight="15"/>
  <cols>
    <col min="1" max="5" width="2.140625" style="487" bestFit="1" customWidth="1"/>
    <col min="6" max="6" width="2" style="536" bestFit="1" customWidth="1"/>
    <col min="7" max="7" width="15" style="487" bestFit="1" customWidth="1"/>
    <col min="8" max="9" width="9.140625" style="487" hidden="1" customWidth="1"/>
    <col min="10" max="10" width="48.7109375" style="487" bestFit="1" customWidth="1"/>
    <col min="11" max="12" width="6.7109375" style="487" customWidth="1"/>
    <col min="13" max="13" width="8.28515625" style="487" hidden="1" customWidth="1"/>
    <col min="14" max="16" width="9.140625" style="487" hidden="1" customWidth="1"/>
    <col min="17" max="18" width="9.7109375" style="541" customWidth="1"/>
    <col min="19" max="19" width="10.7109375" style="487" customWidth="1"/>
    <col min="20" max="20" width="6.85546875" style="487" bestFit="1" customWidth="1"/>
    <col min="21" max="21" width="10.42578125" style="487" bestFit="1" customWidth="1"/>
    <col min="22" max="22" width="7.5703125" style="487" bestFit="1" customWidth="1"/>
    <col min="23" max="24" width="20.7109375" style="539" customWidth="1"/>
    <col min="25" max="25" width="9.140625" style="540"/>
    <col min="26" max="16384" width="9.140625" style="487"/>
  </cols>
  <sheetData>
    <row r="1" spans="1:56">
      <c r="A1" s="475" t="s">
        <v>0</v>
      </c>
      <c r="B1" s="476"/>
      <c r="C1" s="476"/>
      <c r="D1" s="476"/>
      <c r="E1" s="476"/>
      <c r="F1" s="477"/>
      <c r="G1" s="557" t="s">
        <v>1</v>
      </c>
      <c r="H1" s="478" t="s">
        <v>2</v>
      </c>
      <c r="I1" s="478" t="s">
        <v>3</v>
      </c>
      <c r="J1" s="478" t="s">
        <v>4</v>
      </c>
      <c r="K1" s="478" t="s">
        <v>5</v>
      </c>
      <c r="L1" s="479" t="s">
        <v>6</v>
      </c>
      <c r="M1" s="480"/>
      <c r="N1" s="480"/>
      <c r="O1" s="480"/>
      <c r="P1" s="480"/>
      <c r="Q1" s="481" t="s">
        <v>7</v>
      </c>
      <c r="R1" s="482"/>
      <c r="S1" s="482"/>
      <c r="T1" s="482"/>
      <c r="U1" s="482"/>
      <c r="V1" s="482"/>
      <c r="W1" s="483" t="s">
        <v>8</v>
      </c>
      <c r="X1" s="484"/>
      <c r="Y1" s="485" t="s">
        <v>9</v>
      </c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5"/>
      <c r="AS1" s="485"/>
      <c r="AT1" s="485"/>
      <c r="AU1" s="485"/>
      <c r="AV1" s="485"/>
      <c r="AW1" s="485"/>
      <c r="AX1" s="485"/>
      <c r="AY1" s="485"/>
      <c r="AZ1" s="485"/>
      <c r="BA1" s="485"/>
      <c r="BB1" s="485"/>
      <c r="BC1" s="485"/>
      <c r="BD1" s="486"/>
    </row>
    <row r="2" spans="1:56" ht="24" thickBot="1">
      <c r="A2" s="488">
        <v>0</v>
      </c>
      <c r="B2" s="489">
        <v>1</v>
      </c>
      <c r="C2" s="489">
        <v>2</v>
      </c>
      <c r="D2" s="489">
        <v>3</v>
      </c>
      <c r="E2" s="489">
        <v>4</v>
      </c>
      <c r="F2" s="490">
        <v>5</v>
      </c>
      <c r="G2" s="558"/>
      <c r="H2" s="491"/>
      <c r="I2" s="491"/>
      <c r="J2" s="491"/>
      <c r="K2" s="491"/>
      <c r="L2" s="492"/>
      <c r="M2" s="493" t="s">
        <v>10</v>
      </c>
      <c r="N2" s="493" t="s">
        <v>11</v>
      </c>
      <c r="O2" s="493"/>
      <c r="P2" s="493" t="s">
        <v>12</v>
      </c>
      <c r="Q2" s="547" t="s">
        <v>13</v>
      </c>
      <c r="R2" s="548" t="s">
        <v>14</v>
      </c>
      <c r="S2" s="494" t="s">
        <v>15</v>
      </c>
      <c r="T2" s="495" t="s">
        <v>16</v>
      </c>
      <c r="U2" s="495" t="s">
        <v>17</v>
      </c>
      <c r="V2" s="495" t="s">
        <v>18</v>
      </c>
      <c r="W2" s="489" t="s">
        <v>19</v>
      </c>
      <c r="X2" s="489" t="s">
        <v>20</v>
      </c>
      <c r="Y2" s="489" t="str">
        <f>'[1]Material DB'!B2</f>
        <v>H</v>
      </c>
      <c r="Z2" s="489" t="str">
        <f>'[1]Material DB'!C2</f>
        <v>B</v>
      </c>
      <c r="AA2" s="489" t="str">
        <f>'[1]Material DB'!D2</f>
        <v>C</v>
      </c>
      <c r="AB2" s="489" t="str">
        <f>'[1]Material DB'!E2</f>
        <v>N</v>
      </c>
      <c r="AC2" s="489" t="str">
        <f>'[1]Material DB'!F2</f>
        <v>O</v>
      </c>
      <c r="AD2" s="489" t="str">
        <f>'[1]Material DB'!G2</f>
        <v>F</v>
      </c>
      <c r="AE2" s="489" t="str">
        <f>'[1]Material DB'!H2</f>
        <v>Mg</v>
      </c>
      <c r="AF2" s="489" t="str">
        <f>'[1]Material DB'!I2</f>
        <v>Al</v>
      </c>
      <c r="AG2" s="489" t="str">
        <f>'[1]Material DB'!J2</f>
        <v>Si</v>
      </c>
      <c r="AH2" s="489" t="str">
        <f>'[1]Material DB'!K2</f>
        <v>P</v>
      </c>
      <c r="AI2" s="489" t="str">
        <f>'[1]Material DB'!L2</f>
        <v>S</v>
      </c>
      <c r="AJ2" s="489" t="str">
        <f>'[1]Material DB'!M2</f>
        <v>Ti</v>
      </c>
      <c r="AK2" s="489" t="str">
        <f>'[1]Material DB'!N2</f>
        <v>V</v>
      </c>
      <c r="AL2" s="489" t="str">
        <f>'[1]Material DB'!O2</f>
        <v>Cr</v>
      </c>
      <c r="AM2" s="489" t="str">
        <f>'[1]Material DB'!P2</f>
        <v>Mn</v>
      </c>
      <c r="AN2" s="489" t="str">
        <f>'[1]Material DB'!Q2</f>
        <v>Fe</v>
      </c>
      <c r="AO2" s="489" t="str">
        <f>'[1]Material DB'!R2</f>
        <v>Co</v>
      </c>
      <c r="AP2" s="489" t="str">
        <f>'[1]Material DB'!S2</f>
        <v>Ni</v>
      </c>
      <c r="AQ2" s="489" t="str">
        <f>'[1]Material DB'!T2</f>
        <v>Cu</v>
      </c>
      <c r="AR2" s="489" t="str">
        <f>'[1]Material DB'!U2</f>
        <v>Zn</v>
      </c>
      <c r="AS2" s="489" t="str">
        <f>'[1]Material DB'!V2</f>
        <v>Mo</v>
      </c>
      <c r="AT2" s="489" t="str">
        <f>'[1]Material DB'!W2</f>
        <v>Ru</v>
      </c>
      <c r="AU2" s="489" t="str">
        <f>'[1]Material DB'!X2</f>
        <v>Pd</v>
      </c>
      <c r="AV2" s="489" t="str">
        <f>'[1]Material DB'!Y2</f>
        <v>Ag</v>
      </c>
      <c r="AW2" s="489" t="str">
        <f>'[1]Material DB'!Z2</f>
        <v>Cd</v>
      </c>
      <c r="AX2" s="489" t="str">
        <f>'[1]Material DB'!AA2</f>
        <v>In</v>
      </c>
      <c r="AY2" s="489" t="str">
        <f>'[1]Material DB'!AB2</f>
        <v>Sn</v>
      </c>
      <c r="AZ2" s="489" t="str">
        <f>'[1]Material DB'!AC2</f>
        <v>Ba</v>
      </c>
      <c r="BA2" s="489" t="str">
        <f>'[1]Material DB'!AD2</f>
        <v>W</v>
      </c>
      <c r="BB2" s="489" t="str">
        <f>'[1]Material DB'!AE2</f>
        <v>Au</v>
      </c>
      <c r="BC2" s="489" t="str">
        <f>'[1]Material DB'!AF2</f>
        <v>Pb</v>
      </c>
      <c r="BD2" s="490" t="s">
        <v>21</v>
      </c>
    </row>
    <row r="3" spans="1:56" ht="15.75" thickTop="1">
      <c r="A3" s="496"/>
      <c r="B3" s="497"/>
      <c r="C3" s="497" t="s">
        <v>25</v>
      </c>
      <c r="D3" s="497"/>
      <c r="E3" s="497"/>
      <c r="F3" s="498"/>
      <c r="G3" s="543" t="s">
        <v>296</v>
      </c>
      <c r="H3" s="499"/>
      <c r="I3" s="499"/>
      <c r="J3" s="500" t="s">
        <v>138</v>
      </c>
      <c r="K3" s="501">
        <v>4</v>
      </c>
      <c r="L3" s="502" t="s">
        <v>26</v>
      </c>
      <c r="M3" s="503"/>
      <c r="N3" s="503"/>
      <c r="O3" s="503"/>
      <c r="P3" s="504"/>
      <c r="Q3" s="549">
        <v>6.32</v>
      </c>
      <c r="R3" s="550">
        <f>Q3*K3</f>
        <v>25.28</v>
      </c>
      <c r="S3" s="505">
        <f>R3/$Q$21</f>
        <v>3.2304892760023712E-2</v>
      </c>
      <c r="T3" s="502" t="s">
        <v>25</v>
      </c>
      <c r="U3" s="506"/>
      <c r="V3" s="502"/>
      <c r="W3" s="507" t="s">
        <v>155</v>
      </c>
      <c r="X3" s="542" t="s">
        <v>156</v>
      </c>
      <c r="Y3" s="508">
        <v>0</v>
      </c>
      <c r="Z3" s="508">
        <v>0</v>
      </c>
      <c r="AA3" s="508">
        <v>0</v>
      </c>
      <c r="AB3" s="508">
        <v>0</v>
      </c>
      <c r="AC3" s="508">
        <v>0</v>
      </c>
      <c r="AD3" s="508">
        <v>0.25280000000000002</v>
      </c>
      <c r="AE3" s="508">
        <v>0</v>
      </c>
      <c r="AF3" s="508">
        <v>24.698560000000001</v>
      </c>
      <c r="AG3" s="508">
        <v>0.12640000000000001</v>
      </c>
      <c r="AH3" s="508">
        <v>0</v>
      </c>
      <c r="AI3" s="508">
        <v>0</v>
      </c>
      <c r="AJ3" s="508">
        <v>0</v>
      </c>
      <c r="AK3" s="508">
        <v>0</v>
      </c>
      <c r="AL3" s="508">
        <v>2.528E-2</v>
      </c>
      <c r="AM3" s="508">
        <v>2.528E-2</v>
      </c>
      <c r="AN3" s="508">
        <v>0.10112</v>
      </c>
      <c r="AO3" s="508">
        <v>0</v>
      </c>
      <c r="AP3" s="508">
        <v>0</v>
      </c>
      <c r="AQ3" s="508">
        <v>5.0560000000000001E-2</v>
      </c>
      <c r="AR3" s="508">
        <v>0</v>
      </c>
      <c r="AS3" s="508">
        <v>0</v>
      </c>
      <c r="AT3" s="508">
        <v>0</v>
      </c>
      <c r="AU3" s="508">
        <v>0</v>
      </c>
      <c r="AV3" s="508">
        <v>0</v>
      </c>
      <c r="AW3" s="508">
        <v>0</v>
      </c>
      <c r="AX3" s="508">
        <v>0</v>
      </c>
      <c r="AY3" s="508">
        <v>0</v>
      </c>
      <c r="AZ3" s="508">
        <v>0</v>
      </c>
      <c r="BA3" s="508">
        <v>0</v>
      </c>
      <c r="BB3" s="508">
        <v>0</v>
      </c>
      <c r="BC3" s="508">
        <v>0</v>
      </c>
      <c r="BD3" s="509">
        <f>SUM(Y3:BC3)</f>
        <v>25.28</v>
      </c>
    </row>
    <row r="4" spans="1:56">
      <c r="A4" s="510"/>
      <c r="B4" s="501"/>
      <c r="C4" s="501" t="s">
        <v>25</v>
      </c>
      <c r="D4" s="501"/>
      <c r="E4" s="501"/>
      <c r="F4" s="511"/>
      <c r="G4" s="544"/>
      <c r="H4" s="500"/>
      <c r="I4" s="500"/>
      <c r="J4" s="499" t="s">
        <v>139</v>
      </c>
      <c r="K4" s="501">
        <v>4</v>
      </c>
      <c r="L4" s="501" t="s">
        <v>26</v>
      </c>
      <c r="M4" s="500"/>
      <c r="N4" s="500"/>
      <c r="O4" s="500"/>
      <c r="P4" s="513"/>
      <c r="Q4" s="551">
        <v>10.3</v>
      </c>
      <c r="R4" s="552">
        <f>Q4*K4</f>
        <v>41.2</v>
      </c>
      <c r="S4" s="514">
        <f>R4/$Q$21</f>
        <v>5.2648796744975357E-2</v>
      </c>
      <c r="T4" s="501" t="s">
        <v>25</v>
      </c>
      <c r="U4" s="515"/>
      <c r="V4" s="501"/>
      <c r="W4" s="559" t="s">
        <v>27</v>
      </c>
      <c r="X4" s="559" t="s">
        <v>27</v>
      </c>
      <c r="Y4" s="508">
        <v>4.088E-2</v>
      </c>
      <c r="Z4" s="508">
        <v>0</v>
      </c>
      <c r="AA4" s="508">
        <v>0.42728000000000005</v>
      </c>
      <c r="AB4" s="508">
        <v>0</v>
      </c>
      <c r="AC4" s="508">
        <v>9.1839999999999991E-2</v>
      </c>
      <c r="AD4" s="508">
        <v>0.20879999999999999</v>
      </c>
      <c r="AE4" s="508">
        <v>0</v>
      </c>
      <c r="AF4" s="508">
        <v>20.399759999999997</v>
      </c>
      <c r="AG4" s="508">
        <v>0.10439999999999999</v>
      </c>
      <c r="AH4" s="508">
        <v>0</v>
      </c>
      <c r="AI4" s="508">
        <v>0</v>
      </c>
      <c r="AJ4" s="508">
        <v>0</v>
      </c>
      <c r="AK4" s="508">
        <v>0</v>
      </c>
      <c r="AL4" s="508">
        <v>2.0879999999999999E-2</v>
      </c>
      <c r="AM4" s="508">
        <v>0.21848000000000004</v>
      </c>
      <c r="AN4" s="508">
        <v>0.28112000000000004</v>
      </c>
      <c r="AO4" s="508">
        <v>0</v>
      </c>
      <c r="AP4" s="508">
        <v>5.7304000000000004</v>
      </c>
      <c r="AQ4" s="508">
        <v>13.577360000000002</v>
      </c>
      <c r="AR4" s="508">
        <v>9.8800000000000013E-2</v>
      </c>
      <c r="AS4" s="508">
        <v>0</v>
      </c>
      <c r="AT4" s="508">
        <v>0</v>
      </c>
      <c r="AU4" s="508">
        <v>0</v>
      </c>
      <c r="AV4" s="508">
        <v>0</v>
      </c>
      <c r="AW4" s="508">
        <v>0</v>
      </c>
      <c r="AX4" s="508">
        <v>0</v>
      </c>
      <c r="AY4" s="508">
        <v>0</v>
      </c>
      <c r="AZ4" s="508">
        <v>0</v>
      </c>
      <c r="BA4" s="508">
        <v>0</v>
      </c>
      <c r="BB4" s="508">
        <v>0</v>
      </c>
      <c r="BC4" s="508">
        <v>0</v>
      </c>
      <c r="BD4" s="509">
        <f t="shared" ref="BD4:BD20" si="0">SUM(Y4:BC4)</f>
        <v>41.199999999999989</v>
      </c>
    </row>
    <row r="5" spans="1:56">
      <c r="A5" s="510"/>
      <c r="B5" s="501"/>
      <c r="C5" s="501" t="s">
        <v>25</v>
      </c>
      <c r="D5" s="501"/>
      <c r="E5" s="501"/>
      <c r="F5" s="511"/>
      <c r="G5" s="544"/>
      <c r="H5" s="500"/>
      <c r="I5" s="500"/>
      <c r="J5" s="500" t="s">
        <v>140</v>
      </c>
      <c r="K5" s="501">
        <v>4</v>
      </c>
      <c r="L5" s="501" t="s">
        <v>26</v>
      </c>
      <c r="M5" s="500"/>
      <c r="N5" s="500"/>
      <c r="O5" s="500"/>
      <c r="P5" s="513"/>
      <c r="Q5" s="551">
        <v>7.83</v>
      </c>
      <c r="R5" s="552">
        <f t="shared" ref="R5:R20" si="1">Q5*K5</f>
        <v>31.32</v>
      </c>
      <c r="S5" s="514">
        <f t="shared" ref="S5:S20" si="2">R5/$Q$21</f>
        <v>4.0023308593510394E-2</v>
      </c>
      <c r="T5" s="501" t="s">
        <v>25</v>
      </c>
      <c r="U5" s="515"/>
      <c r="V5" s="516"/>
      <c r="W5" s="501" t="s">
        <v>155</v>
      </c>
      <c r="X5" s="517" t="s">
        <v>156</v>
      </c>
      <c r="Y5" s="508">
        <v>0</v>
      </c>
      <c r="Z5" s="508">
        <v>0</v>
      </c>
      <c r="AA5" s="508">
        <v>0</v>
      </c>
      <c r="AB5" s="508">
        <v>0</v>
      </c>
      <c r="AC5" s="508">
        <v>0</v>
      </c>
      <c r="AD5" s="508">
        <v>0.31320000000000003</v>
      </c>
      <c r="AE5" s="508">
        <v>0</v>
      </c>
      <c r="AF5" s="508">
        <v>30.599640000000001</v>
      </c>
      <c r="AG5" s="508">
        <v>0.15660000000000002</v>
      </c>
      <c r="AH5" s="508">
        <v>0</v>
      </c>
      <c r="AI5" s="508">
        <v>0</v>
      </c>
      <c r="AJ5" s="508">
        <v>0</v>
      </c>
      <c r="AK5" s="508">
        <v>0</v>
      </c>
      <c r="AL5" s="508">
        <v>3.1320000000000001E-2</v>
      </c>
      <c r="AM5" s="508">
        <v>3.1320000000000001E-2</v>
      </c>
      <c r="AN5" s="508">
        <v>0.12528</v>
      </c>
      <c r="AO5" s="508">
        <v>0</v>
      </c>
      <c r="AP5" s="508">
        <v>0</v>
      </c>
      <c r="AQ5" s="508">
        <v>6.2640000000000001E-2</v>
      </c>
      <c r="AR5" s="508">
        <v>0</v>
      </c>
      <c r="AS5" s="508">
        <v>0</v>
      </c>
      <c r="AT5" s="508">
        <v>0</v>
      </c>
      <c r="AU5" s="508">
        <v>0</v>
      </c>
      <c r="AV5" s="508">
        <v>0</v>
      </c>
      <c r="AW5" s="508">
        <v>0</v>
      </c>
      <c r="AX5" s="508">
        <v>0</v>
      </c>
      <c r="AY5" s="508">
        <v>0</v>
      </c>
      <c r="AZ5" s="508">
        <v>0</v>
      </c>
      <c r="BA5" s="508">
        <v>0</v>
      </c>
      <c r="BB5" s="508">
        <v>0</v>
      </c>
      <c r="BC5" s="508">
        <v>0</v>
      </c>
      <c r="BD5" s="509">
        <f t="shared" si="0"/>
        <v>31.32</v>
      </c>
    </row>
    <row r="6" spans="1:56">
      <c r="A6" s="510"/>
      <c r="B6" s="501"/>
      <c r="C6" s="501" t="s">
        <v>25</v>
      </c>
      <c r="D6" s="501"/>
      <c r="E6" s="501"/>
      <c r="F6" s="511"/>
      <c r="G6" s="544"/>
      <c r="H6" s="500"/>
      <c r="I6" s="500"/>
      <c r="J6" s="500" t="s">
        <v>141</v>
      </c>
      <c r="K6" s="501">
        <v>1</v>
      </c>
      <c r="L6" s="518" t="s">
        <v>160</v>
      </c>
      <c r="M6" s="512"/>
      <c r="N6" s="500"/>
      <c r="O6" s="500"/>
      <c r="P6" s="500"/>
      <c r="Q6" s="555">
        <v>1</v>
      </c>
      <c r="R6" s="552">
        <f t="shared" si="1"/>
        <v>1</v>
      </c>
      <c r="S6" s="514">
        <f t="shared" si="2"/>
        <v>1.2778834161401786E-3</v>
      </c>
      <c r="T6" s="501" t="s">
        <v>25</v>
      </c>
      <c r="U6" s="501"/>
      <c r="V6" s="519"/>
      <c r="W6" s="501" t="s">
        <v>159</v>
      </c>
      <c r="X6" s="501" t="s">
        <v>159</v>
      </c>
      <c r="Y6" s="508">
        <v>7.2999999999999995E-2</v>
      </c>
      <c r="Z6" s="508">
        <v>0</v>
      </c>
      <c r="AA6" s="508">
        <v>0.76300000000000001</v>
      </c>
      <c r="AB6" s="508">
        <v>0</v>
      </c>
      <c r="AC6" s="508">
        <v>0.16399999999999998</v>
      </c>
      <c r="AD6" s="508">
        <v>0</v>
      </c>
      <c r="AE6" s="508">
        <v>0</v>
      </c>
      <c r="AF6" s="508">
        <v>0</v>
      </c>
      <c r="AG6" s="508">
        <v>0</v>
      </c>
      <c r="AH6" s="508">
        <v>0</v>
      </c>
      <c r="AI6" s="508">
        <v>0</v>
      </c>
      <c r="AJ6" s="508">
        <v>0</v>
      </c>
      <c r="AK6" s="508">
        <v>0</v>
      </c>
      <c r="AL6" s="508">
        <v>0</v>
      </c>
      <c r="AM6" s="508">
        <v>0</v>
      </c>
      <c r="AN6" s="508">
        <v>0</v>
      </c>
      <c r="AO6" s="508">
        <v>0</v>
      </c>
      <c r="AP6" s="508">
        <v>0</v>
      </c>
      <c r="AQ6" s="508">
        <v>0</v>
      </c>
      <c r="AR6" s="508">
        <v>0</v>
      </c>
      <c r="AS6" s="508">
        <v>0</v>
      </c>
      <c r="AT6" s="508">
        <v>0</v>
      </c>
      <c r="AU6" s="508">
        <v>0</v>
      </c>
      <c r="AV6" s="508">
        <v>0</v>
      </c>
      <c r="AW6" s="508">
        <v>0</v>
      </c>
      <c r="AX6" s="508">
        <v>0</v>
      </c>
      <c r="AY6" s="508">
        <v>0</v>
      </c>
      <c r="AZ6" s="508">
        <v>0</v>
      </c>
      <c r="BA6" s="508">
        <v>0</v>
      </c>
      <c r="BB6" s="508">
        <v>0</v>
      </c>
      <c r="BC6" s="508">
        <v>0</v>
      </c>
      <c r="BD6" s="509">
        <f t="shared" si="0"/>
        <v>1</v>
      </c>
    </row>
    <row r="7" spans="1:56">
      <c r="A7" s="496"/>
      <c r="B7" s="497"/>
      <c r="C7" s="497"/>
      <c r="D7" s="497"/>
      <c r="E7" s="497"/>
      <c r="F7" s="498"/>
      <c r="G7" s="545"/>
      <c r="H7" s="499"/>
      <c r="I7" s="499"/>
      <c r="J7" s="499" t="s">
        <v>299</v>
      </c>
      <c r="K7" s="501">
        <v>48</v>
      </c>
      <c r="L7" s="518" t="s">
        <v>26</v>
      </c>
      <c r="M7" s="512"/>
      <c r="N7" s="500"/>
      <c r="O7" s="500"/>
      <c r="P7" s="513"/>
      <c r="Q7" s="556">
        <f>5.817-1.978</f>
        <v>3.8390000000000004</v>
      </c>
      <c r="R7" s="554">
        <f t="shared" si="1"/>
        <v>184.27200000000002</v>
      </c>
      <c r="S7" s="514">
        <f t="shared" si="2"/>
        <v>0.235478132858983</v>
      </c>
      <c r="T7" s="501" t="s">
        <v>25</v>
      </c>
      <c r="U7" s="501"/>
      <c r="V7" s="501"/>
      <c r="W7" s="520" t="s">
        <v>300</v>
      </c>
      <c r="X7" s="501" t="s">
        <v>301</v>
      </c>
      <c r="Y7" s="25">
        <f>Y$24*$R7</f>
        <v>1.2781629713631384</v>
      </c>
      <c r="Z7" s="25">
        <f t="shared" ref="Z7:BC7" si="3">Z$24*$R7</f>
        <v>0</v>
      </c>
      <c r="AA7" s="25">
        <f t="shared" si="3"/>
        <v>12.979877161055807</v>
      </c>
      <c r="AB7" s="25">
        <f t="shared" si="3"/>
        <v>1.3469264180246971</v>
      </c>
      <c r="AC7" s="25">
        <f t="shared" si="3"/>
        <v>19.310393786016647</v>
      </c>
      <c r="AD7" s="25">
        <f t="shared" si="3"/>
        <v>0</v>
      </c>
      <c r="AE7" s="25">
        <f t="shared" si="3"/>
        <v>6.4756077789648904E-3</v>
      </c>
      <c r="AF7" s="25">
        <f t="shared" si="3"/>
        <v>122.99510391054753</v>
      </c>
      <c r="AG7" s="25">
        <f t="shared" si="3"/>
        <v>12.840393507990784</v>
      </c>
      <c r="AH7" s="25">
        <f t="shared" si="3"/>
        <v>0</v>
      </c>
      <c r="AI7" s="25">
        <f t="shared" si="3"/>
        <v>0</v>
      </c>
      <c r="AJ7" s="25">
        <f t="shared" si="3"/>
        <v>3.8853646673789339E-3</v>
      </c>
      <c r="AK7" s="25">
        <f t="shared" si="3"/>
        <v>0</v>
      </c>
      <c r="AL7" s="25">
        <f t="shared" si="3"/>
        <v>2.5902431115859559E-4</v>
      </c>
      <c r="AM7" s="25">
        <f t="shared" si="3"/>
        <v>2.5902431115859565E-3</v>
      </c>
      <c r="AN7" s="25">
        <f t="shared" si="3"/>
        <v>0.18131701781101692</v>
      </c>
      <c r="AO7" s="25">
        <f t="shared" si="3"/>
        <v>0</v>
      </c>
      <c r="AP7" s="25">
        <f t="shared" si="3"/>
        <v>0</v>
      </c>
      <c r="AQ7" s="25">
        <f t="shared" si="3"/>
        <v>13.124874465671763</v>
      </c>
      <c r="AR7" s="25">
        <f t="shared" si="3"/>
        <v>0</v>
      </c>
      <c r="AS7" s="25">
        <f t="shared" si="3"/>
        <v>0</v>
      </c>
      <c r="AT7" s="25">
        <f t="shared" si="3"/>
        <v>0</v>
      </c>
      <c r="AU7" s="25">
        <f t="shared" si="3"/>
        <v>0</v>
      </c>
      <c r="AV7" s="25">
        <f t="shared" si="3"/>
        <v>0</v>
      </c>
      <c r="AW7" s="25">
        <f t="shared" si="3"/>
        <v>0</v>
      </c>
      <c r="AX7" s="25">
        <f t="shared" si="3"/>
        <v>0</v>
      </c>
      <c r="AY7" s="25">
        <f t="shared" si="3"/>
        <v>0.12761827492742084</v>
      </c>
      <c r="AZ7" s="25">
        <f t="shared" si="3"/>
        <v>0</v>
      </c>
      <c r="BA7" s="25">
        <f t="shared" si="3"/>
        <v>0</v>
      </c>
      <c r="BB7" s="25">
        <f t="shared" si="3"/>
        <v>0</v>
      </c>
      <c r="BC7" s="25">
        <f t="shared" si="3"/>
        <v>7.4122246722122767E-2</v>
      </c>
      <c r="BD7" s="509">
        <f t="shared" si="0"/>
        <v>184.27200000000002</v>
      </c>
    </row>
    <row r="8" spans="1:56" s="568" customFormat="1">
      <c r="A8" s="561"/>
      <c r="B8" s="562"/>
      <c r="C8" s="562"/>
      <c r="D8" s="562"/>
      <c r="E8" s="562"/>
      <c r="F8" s="563"/>
      <c r="G8" s="564"/>
      <c r="H8" s="565"/>
      <c r="I8" s="565"/>
      <c r="J8" s="565"/>
      <c r="K8" s="562"/>
      <c r="L8" s="566"/>
      <c r="M8" s="567"/>
      <c r="N8" s="565"/>
      <c r="O8" s="565"/>
      <c r="P8" s="565"/>
      <c r="R8" s="569"/>
      <c r="S8" s="570"/>
      <c r="T8" s="562"/>
      <c r="U8" s="562"/>
      <c r="V8" s="562"/>
      <c r="W8" s="571"/>
      <c r="X8" s="572"/>
      <c r="Y8" s="573">
        <f>SUM(Y3:Y7)/SUM($BD3:$BD7)</f>
        <v>4.9176286293350748E-3</v>
      </c>
      <c r="Z8" s="573">
        <f t="shared" ref="Z8:BC8" si="4">SUM(Z3:Z7)/SUM($BD3:$BD7)</f>
        <v>0</v>
      </c>
      <c r="AA8" s="573">
        <f t="shared" si="4"/>
        <v>5.0058490988355638E-2</v>
      </c>
      <c r="AB8" s="573">
        <f t="shared" si="4"/>
        <v>4.7582467288347034E-3</v>
      </c>
      <c r="AC8" s="573">
        <f t="shared" si="4"/>
        <v>6.9121049718858255E-2</v>
      </c>
      <c r="AD8" s="573">
        <f t="shared" si="4"/>
        <v>2.7371128193533802E-3</v>
      </c>
      <c r="AE8" s="573">
        <f t="shared" si="4"/>
        <v>2.287618619632069E-5</v>
      </c>
      <c r="AF8" s="573">
        <f t="shared" si="4"/>
        <v>0.70191705258926185</v>
      </c>
      <c r="AG8" s="573">
        <f t="shared" si="4"/>
        <v>4.672943105637712E-2</v>
      </c>
      <c r="AH8" s="573">
        <f t="shared" si="4"/>
        <v>0</v>
      </c>
      <c r="AI8" s="573">
        <f t="shared" si="4"/>
        <v>0</v>
      </c>
      <c r="AJ8" s="573">
        <f t="shared" si="4"/>
        <v>1.3725711717792413E-5</v>
      </c>
      <c r="AK8" s="573">
        <f t="shared" si="4"/>
        <v>0</v>
      </c>
      <c r="AL8" s="573">
        <f t="shared" si="4"/>
        <v>2.7462632938319079E-4</v>
      </c>
      <c r="AM8" s="573">
        <f t="shared" si="4"/>
        <v>9.8091737477244657E-4</v>
      </c>
      <c r="AN8" s="573">
        <f t="shared" si="4"/>
        <v>2.4334339595969115E-3</v>
      </c>
      <c r="AO8" s="573">
        <f t="shared" si="4"/>
        <v>0</v>
      </c>
      <c r="AP8" s="573">
        <f t="shared" si="4"/>
        <v>2.0243612932398826E-2</v>
      </c>
      <c r="AQ8" s="573">
        <f t="shared" si="4"/>
        <v>9.4730084450852653E-2</v>
      </c>
      <c r="AR8" s="573">
        <f t="shared" si="4"/>
        <v>3.4902780917929011E-4</v>
      </c>
      <c r="AS8" s="573">
        <f t="shared" si="4"/>
        <v>0</v>
      </c>
      <c r="AT8" s="573">
        <f t="shared" si="4"/>
        <v>0</v>
      </c>
      <c r="AU8" s="573">
        <f t="shared" si="4"/>
        <v>0</v>
      </c>
      <c r="AV8" s="573">
        <f t="shared" si="4"/>
        <v>0</v>
      </c>
      <c r="AW8" s="573">
        <f t="shared" si="4"/>
        <v>0</v>
      </c>
      <c r="AX8" s="573">
        <f t="shared" si="4"/>
        <v>0</v>
      </c>
      <c r="AY8" s="573">
        <f t="shared" si="4"/>
        <v>4.5083326831131597E-4</v>
      </c>
      <c r="AZ8" s="573">
        <f t="shared" si="4"/>
        <v>0</v>
      </c>
      <c r="BA8" s="573">
        <f t="shared" si="4"/>
        <v>0</v>
      </c>
      <c r="BB8" s="573">
        <f t="shared" si="4"/>
        <v>0</v>
      </c>
      <c r="BC8" s="573">
        <f t="shared" si="4"/>
        <v>2.6184944721527656E-4</v>
      </c>
      <c r="BD8" s="574"/>
    </row>
    <row r="9" spans="1:56">
      <c r="A9" s="496"/>
      <c r="B9" s="497"/>
      <c r="C9" s="497" t="s">
        <v>25</v>
      </c>
      <c r="D9" s="497"/>
      <c r="E9" s="497"/>
      <c r="F9" s="498"/>
      <c r="G9" s="546" t="s">
        <v>297</v>
      </c>
      <c r="H9" s="499"/>
      <c r="I9" s="499"/>
      <c r="J9" s="499" t="s">
        <v>138</v>
      </c>
      <c r="K9" s="501">
        <v>4</v>
      </c>
      <c r="L9" s="518" t="s">
        <v>26</v>
      </c>
      <c r="M9" s="512"/>
      <c r="N9" s="500"/>
      <c r="O9" s="500"/>
      <c r="P9" s="500"/>
      <c r="Q9" s="552">
        <v>6.3125</v>
      </c>
      <c r="R9" s="552">
        <f t="shared" si="1"/>
        <v>25.25</v>
      </c>
      <c r="S9" s="514">
        <f t="shared" si="2"/>
        <v>3.2266556257539505E-2</v>
      </c>
      <c r="T9" s="501" t="s">
        <v>25</v>
      </c>
      <c r="U9" s="501"/>
      <c r="V9" s="501"/>
      <c r="W9" s="520" t="s">
        <v>155</v>
      </c>
      <c r="X9" s="501" t="s">
        <v>156</v>
      </c>
      <c r="Y9" s="508">
        <v>0</v>
      </c>
      <c r="Z9" s="508">
        <v>0</v>
      </c>
      <c r="AA9" s="508">
        <v>0</v>
      </c>
      <c r="AB9" s="508">
        <v>0</v>
      </c>
      <c r="AC9" s="508">
        <v>0</v>
      </c>
      <c r="AD9" s="508">
        <v>0.2525</v>
      </c>
      <c r="AE9" s="508">
        <v>0</v>
      </c>
      <c r="AF9" s="508">
        <v>24.669249999999998</v>
      </c>
      <c r="AG9" s="508">
        <v>0.12625</v>
      </c>
      <c r="AH9" s="508">
        <v>0</v>
      </c>
      <c r="AI9" s="508">
        <v>0</v>
      </c>
      <c r="AJ9" s="508">
        <v>0</v>
      </c>
      <c r="AK9" s="508">
        <v>0</v>
      </c>
      <c r="AL9" s="508">
        <v>2.5250000000000002E-2</v>
      </c>
      <c r="AM9" s="508">
        <v>2.5250000000000002E-2</v>
      </c>
      <c r="AN9" s="508">
        <v>0.10100000000000001</v>
      </c>
      <c r="AO9" s="508">
        <v>0</v>
      </c>
      <c r="AP9" s="508">
        <v>0</v>
      </c>
      <c r="AQ9" s="508">
        <v>5.0500000000000003E-2</v>
      </c>
      <c r="AR9" s="508">
        <v>0</v>
      </c>
      <c r="AS9" s="508">
        <v>0</v>
      </c>
      <c r="AT9" s="508">
        <v>0</v>
      </c>
      <c r="AU9" s="508">
        <v>0</v>
      </c>
      <c r="AV9" s="508">
        <v>0</v>
      </c>
      <c r="AW9" s="508">
        <v>0</v>
      </c>
      <c r="AX9" s="508">
        <v>0</v>
      </c>
      <c r="AY9" s="508">
        <v>0</v>
      </c>
      <c r="AZ9" s="508">
        <v>0</v>
      </c>
      <c r="BA9" s="508">
        <v>0</v>
      </c>
      <c r="BB9" s="508">
        <v>0</v>
      </c>
      <c r="BC9" s="508">
        <v>0</v>
      </c>
      <c r="BD9" s="509">
        <f t="shared" si="0"/>
        <v>25.249999999999996</v>
      </c>
    </row>
    <row r="10" spans="1:56">
      <c r="A10" s="510"/>
      <c r="B10" s="501"/>
      <c r="C10" s="501" t="s">
        <v>25</v>
      </c>
      <c r="D10" s="501"/>
      <c r="E10" s="501"/>
      <c r="F10" s="511"/>
      <c r="G10" s="544"/>
      <c r="H10" s="500"/>
      <c r="I10" s="500"/>
      <c r="J10" s="500" t="s">
        <v>139</v>
      </c>
      <c r="K10" s="501">
        <v>4</v>
      </c>
      <c r="L10" s="518" t="s">
        <v>26</v>
      </c>
      <c r="M10" s="512"/>
      <c r="N10" s="500"/>
      <c r="O10" s="500"/>
      <c r="P10" s="500"/>
      <c r="Q10" s="552">
        <v>10.3</v>
      </c>
      <c r="R10" s="552">
        <f t="shared" si="1"/>
        <v>41.2</v>
      </c>
      <c r="S10" s="514">
        <f t="shared" si="2"/>
        <v>5.2648796744975357E-2</v>
      </c>
      <c r="T10" s="501" t="s">
        <v>25</v>
      </c>
      <c r="U10" s="501"/>
      <c r="V10" s="501"/>
      <c r="W10" s="519" t="s">
        <v>27</v>
      </c>
      <c r="X10" s="519" t="s">
        <v>27</v>
      </c>
      <c r="Y10" s="508">
        <v>4.088E-2</v>
      </c>
      <c r="Z10" s="508">
        <v>0</v>
      </c>
      <c r="AA10" s="508">
        <v>0.42728000000000005</v>
      </c>
      <c r="AB10" s="508">
        <v>0</v>
      </c>
      <c r="AC10" s="508">
        <v>9.1839999999999991E-2</v>
      </c>
      <c r="AD10" s="508">
        <v>0.20879999999999999</v>
      </c>
      <c r="AE10" s="508">
        <v>0</v>
      </c>
      <c r="AF10" s="508">
        <v>20.399759999999997</v>
      </c>
      <c r="AG10" s="508">
        <v>0.10439999999999999</v>
      </c>
      <c r="AH10" s="508">
        <v>0</v>
      </c>
      <c r="AI10" s="508">
        <v>0</v>
      </c>
      <c r="AJ10" s="508">
        <v>0</v>
      </c>
      <c r="AK10" s="508">
        <v>0</v>
      </c>
      <c r="AL10" s="508">
        <v>2.0879999999999999E-2</v>
      </c>
      <c r="AM10" s="508">
        <v>0.21848000000000004</v>
      </c>
      <c r="AN10" s="508">
        <v>0.28112000000000004</v>
      </c>
      <c r="AO10" s="508">
        <v>0</v>
      </c>
      <c r="AP10" s="508">
        <v>5.7304000000000004</v>
      </c>
      <c r="AQ10" s="508">
        <v>13.577360000000002</v>
      </c>
      <c r="AR10" s="508">
        <v>9.8800000000000013E-2</v>
      </c>
      <c r="AS10" s="508">
        <v>0</v>
      </c>
      <c r="AT10" s="508">
        <v>0</v>
      </c>
      <c r="AU10" s="508">
        <v>0</v>
      </c>
      <c r="AV10" s="508">
        <v>0</v>
      </c>
      <c r="AW10" s="508">
        <v>0</v>
      </c>
      <c r="AX10" s="508">
        <v>0</v>
      </c>
      <c r="AY10" s="508">
        <v>0</v>
      </c>
      <c r="AZ10" s="508">
        <v>0</v>
      </c>
      <c r="BA10" s="508">
        <v>0</v>
      </c>
      <c r="BB10" s="508">
        <v>0</v>
      </c>
      <c r="BC10" s="508">
        <v>0</v>
      </c>
      <c r="BD10" s="509">
        <f t="shared" si="0"/>
        <v>41.199999999999989</v>
      </c>
    </row>
    <row r="11" spans="1:56">
      <c r="A11" s="510"/>
      <c r="B11" s="501"/>
      <c r="C11" s="501" t="s">
        <v>25</v>
      </c>
      <c r="D11" s="501"/>
      <c r="E11" s="501"/>
      <c r="F11" s="511"/>
      <c r="G11" s="544"/>
      <c r="H11" s="500"/>
      <c r="I11" s="500"/>
      <c r="J11" s="500" t="s">
        <v>140</v>
      </c>
      <c r="K11" s="501">
        <v>4</v>
      </c>
      <c r="L11" s="518" t="s">
        <v>26</v>
      </c>
      <c r="M11" s="512"/>
      <c r="N11" s="500"/>
      <c r="O11" s="500"/>
      <c r="P11" s="500"/>
      <c r="Q11" s="553">
        <v>6.49</v>
      </c>
      <c r="R11" s="552">
        <f t="shared" si="1"/>
        <v>25.96</v>
      </c>
      <c r="S11" s="514">
        <f t="shared" si="2"/>
        <v>3.3173853482999033E-2</v>
      </c>
      <c r="T11" s="501" t="s">
        <v>25</v>
      </c>
      <c r="U11" s="501"/>
      <c r="V11" s="519"/>
      <c r="W11" s="501" t="s">
        <v>155</v>
      </c>
      <c r="X11" s="521" t="s">
        <v>156</v>
      </c>
      <c r="Y11" s="508">
        <v>0</v>
      </c>
      <c r="Z11" s="508">
        <v>0</v>
      </c>
      <c r="AA11" s="508">
        <v>0</v>
      </c>
      <c r="AB11" s="508">
        <v>0</v>
      </c>
      <c r="AC11" s="508">
        <v>0</v>
      </c>
      <c r="AD11" s="508">
        <v>0.2596</v>
      </c>
      <c r="AE11" s="508">
        <v>0</v>
      </c>
      <c r="AF11" s="508">
        <v>25.362919999999999</v>
      </c>
      <c r="AG11" s="508">
        <v>0.1298</v>
      </c>
      <c r="AH11" s="508">
        <v>0</v>
      </c>
      <c r="AI11" s="508">
        <v>0</v>
      </c>
      <c r="AJ11" s="508">
        <v>0</v>
      </c>
      <c r="AK11" s="508">
        <v>0</v>
      </c>
      <c r="AL11" s="508">
        <v>2.596E-2</v>
      </c>
      <c r="AM11" s="508">
        <v>2.596E-2</v>
      </c>
      <c r="AN11" s="508">
        <v>0.10384</v>
      </c>
      <c r="AO11" s="508">
        <v>0</v>
      </c>
      <c r="AP11" s="508">
        <v>0</v>
      </c>
      <c r="AQ11" s="508">
        <v>5.1920000000000001E-2</v>
      </c>
      <c r="AR11" s="508">
        <v>0</v>
      </c>
      <c r="AS11" s="508">
        <v>0</v>
      </c>
      <c r="AT11" s="508">
        <v>0</v>
      </c>
      <c r="AU11" s="508">
        <v>0</v>
      </c>
      <c r="AV11" s="508">
        <v>0</v>
      </c>
      <c r="AW11" s="508">
        <v>0</v>
      </c>
      <c r="AX11" s="508">
        <v>0</v>
      </c>
      <c r="AY11" s="508">
        <v>0</v>
      </c>
      <c r="AZ11" s="508">
        <v>0</v>
      </c>
      <c r="BA11" s="508">
        <v>0</v>
      </c>
      <c r="BB11" s="508">
        <v>0</v>
      </c>
      <c r="BC11" s="508">
        <v>0</v>
      </c>
      <c r="BD11" s="509">
        <f t="shared" si="0"/>
        <v>25.96</v>
      </c>
    </row>
    <row r="12" spans="1:56">
      <c r="A12" s="510"/>
      <c r="B12" s="501"/>
      <c r="C12" s="501" t="s">
        <v>25</v>
      </c>
      <c r="D12" s="501"/>
      <c r="E12" s="501"/>
      <c r="F12" s="511"/>
      <c r="G12" s="544"/>
      <c r="H12" s="500"/>
      <c r="I12" s="500"/>
      <c r="J12" s="500" t="s">
        <v>141</v>
      </c>
      <c r="K12" s="501">
        <v>1</v>
      </c>
      <c r="L12" s="518" t="s">
        <v>160</v>
      </c>
      <c r="M12" s="512"/>
      <c r="N12" s="500"/>
      <c r="O12" s="500"/>
      <c r="P12" s="500"/>
      <c r="Q12" s="555">
        <v>1</v>
      </c>
      <c r="R12" s="552">
        <f t="shared" si="1"/>
        <v>1</v>
      </c>
      <c r="S12" s="514">
        <f t="shared" si="2"/>
        <v>1.2778834161401786E-3</v>
      </c>
      <c r="T12" s="501" t="s">
        <v>25</v>
      </c>
      <c r="U12" s="501"/>
      <c r="V12" s="519"/>
      <c r="W12" s="501" t="s">
        <v>159</v>
      </c>
      <c r="X12" s="501" t="s">
        <v>159</v>
      </c>
      <c r="Y12" s="508">
        <v>7.2999999999999995E-2</v>
      </c>
      <c r="Z12" s="508">
        <v>0</v>
      </c>
      <c r="AA12" s="508">
        <v>0.76300000000000001</v>
      </c>
      <c r="AB12" s="508">
        <v>0</v>
      </c>
      <c r="AC12" s="508">
        <v>0.16399999999999998</v>
      </c>
      <c r="AD12" s="508">
        <v>0</v>
      </c>
      <c r="AE12" s="508">
        <v>0</v>
      </c>
      <c r="AF12" s="508">
        <v>0</v>
      </c>
      <c r="AG12" s="508">
        <v>0</v>
      </c>
      <c r="AH12" s="508">
        <v>0</v>
      </c>
      <c r="AI12" s="508">
        <v>0</v>
      </c>
      <c r="AJ12" s="508">
        <v>0</v>
      </c>
      <c r="AK12" s="508">
        <v>0</v>
      </c>
      <c r="AL12" s="508">
        <v>0</v>
      </c>
      <c r="AM12" s="508">
        <v>0</v>
      </c>
      <c r="AN12" s="508">
        <v>0</v>
      </c>
      <c r="AO12" s="508">
        <v>0</v>
      </c>
      <c r="AP12" s="508">
        <v>0</v>
      </c>
      <c r="AQ12" s="508">
        <v>0</v>
      </c>
      <c r="AR12" s="508">
        <v>0</v>
      </c>
      <c r="AS12" s="508">
        <v>0</v>
      </c>
      <c r="AT12" s="508">
        <v>0</v>
      </c>
      <c r="AU12" s="508">
        <v>0</v>
      </c>
      <c r="AV12" s="508">
        <v>0</v>
      </c>
      <c r="AW12" s="508">
        <v>0</v>
      </c>
      <c r="AX12" s="508">
        <v>0</v>
      </c>
      <c r="AY12" s="508">
        <v>0</v>
      </c>
      <c r="AZ12" s="508">
        <v>0</v>
      </c>
      <c r="BA12" s="508">
        <v>0</v>
      </c>
      <c r="BB12" s="508">
        <v>0</v>
      </c>
      <c r="BC12" s="508">
        <v>0</v>
      </c>
      <c r="BD12" s="509">
        <f t="shared" si="0"/>
        <v>1</v>
      </c>
    </row>
    <row r="13" spans="1:56">
      <c r="A13" s="496"/>
      <c r="B13" s="497"/>
      <c r="C13" s="497"/>
      <c r="D13" s="497"/>
      <c r="E13" s="497"/>
      <c r="F13" s="498"/>
      <c r="G13" s="545"/>
      <c r="H13" s="499"/>
      <c r="I13" s="499"/>
      <c r="J13" s="499" t="s">
        <v>299</v>
      </c>
      <c r="K13" s="501">
        <v>48</v>
      </c>
      <c r="L13" s="518" t="s">
        <v>26</v>
      </c>
      <c r="M13" s="512"/>
      <c r="N13" s="500"/>
      <c r="O13" s="500"/>
      <c r="P13" s="513"/>
      <c r="Q13" s="32">
        <f>4.733-1.978</f>
        <v>2.7549999999999999</v>
      </c>
      <c r="R13" s="554">
        <f t="shared" si="1"/>
        <v>132.24</v>
      </c>
      <c r="S13" s="514">
        <f t="shared" si="2"/>
        <v>0.16898730295037723</v>
      </c>
      <c r="T13" s="501" t="s">
        <v>25</v>
      </c>
      <c r="U13" s="501"/>
      <c r="V13" s="501"/>
      <c r="W13" s="520" t="s">
        <v>300</v>
      </c>
      <c r="X13" s="501" t="s">
        <v>301</v>
      </c>
      <c r="Y13" s="25">
        <f>Y$24*$R13</f>
        <v>0.91725422925382805</v>
      </c>
      <c r="Z13" s="25">
        <f t="shared" ref="Z13:BC13" si="5">Z$24*$R13</f>
        <v>0</v>
      </c>
      <c r="AA13" s="25">
        <f t="shared" si="5"/>
        <v>9.3148115599658112</v>
      </c>
      <c r="AB13" s="25">
        <f t="shared" si="5"/>
        <v>0.96660127159625953</v>
      </c>
      <c r="AC13" s="25">
        <f t="shared" si="5"/>
        <v>13.857810596633461</v>
      </c>
      <c r="AD13" s="25">
        <f t="shared" si="5"/>
        <v>0</v>
      </c>
      <c r="AE13" s="25">
        <f t="shared" si="5"/>
        <v>4.6471214980589402E-3</v>
      </c>
      <c r="AF13" s="25">
        <f t="shared" si="5"/>
        <v>88.26556688553228</v>
      </c>
      <c r="AG13" s="25">
        <f t="shared" si="5"/>
        <v>9.2147132363934912</v>
      </c>
      <c r="AH13" s="25">
        <f t="shared" si="5"/>
        <v>0</v>
      </c>
      <c r="AI13" s="25">
        <f t="shared" si="5"/>
        <v>0</v>
      </c>
      <c r="AJ13" s="25">
        <f t="shared" si="5"/>
        <v>2.7882728988353643E-3</v>
      </c>
      <c r="AK13" s="25">
        <f t="shared" si="5"/>
        <v>0</v>
      </c>
      <c r="AL13" s="25">
        <f t="shared" si="5"/>
        <v>1.8588485992235762E-4</v>
      </c>
      <c r="AM13" s="25">
        <f t="shared" si="5"/>
        <v>1.8588485992235763E-3</v>
      </c>
      <c r="AN13" s="25">
        <f t="shared" si="5"/>
        <v>0.13011940194565033</v>
      </c>
      <c r="AO13" s="25">
        <f t="shared" si="5"/>
        <v>0</v>
      </c>
      <c r="AP13" s="25">
        <f t="shared" si="5"/>
        <v>0</v>
      </c>
      <c r="AQ13" s="25">
        <f t="shared" si="5"/>
        <v>9.418866671770175</v>
      </c>
      <c r="AR13" s="25">
        <f t="shared" si="5"/>
        <v>0</v>
      </c>
      <c r="AS13" s="25">
        <f t="shared" si="5"/>
        <v>0</v>
      </c>
      <c r="AT13" s="25">
        <f t="shared" si="5"/>
        <v>0</v>
      </c>
      <c r="AU13" s="25">
        <f t="shared" si="5"/>
        <v>0</v>
      </c>
      <c r="AV13" s="25">
        <f t="shared" si="5"/>
        <v>0</v>
      </c>
      <c r="AW13" s="25">
        <f t="shared" si="5"/>
        <v>0</v>
      </c>
      <c r="AX13" s="25">
        <f t="shared" si="5"/>
        <v>0</v>
      </c>
      <c r="AY13" s="25">
        <f t="shared" si="5"/>
        <v>9.1583315296963896E-2</v>
      </c>
      <c r="AZ13" s="25">
        <f t="shared" si="5"/>
        <v>0</v>
      </c>
      <c r="BA13" s="25">
        <f t="shared" si="5"/>
        <v>0</v>
      </c>
      <c r="BB13" s="25">
        <f t="shared" si="5"/>
        <v>0</v>
      </c>
      <c r="BC13" s="25">
        <f t="shared" si="5"/>
        <v>5.3192703756042778E-2</v>
      </c>
      <c r="BD13" s="509">
        <f t="shared" si="0"/>
        <v>132.24</v>
      </c>
    </row>
    <row r="14" spans="1:56" s="568" customFormat="1">
      <c r="A14" s="561"/>
      <c r="B14" s="562"/>
      <c r="C14" s="562"/>
      <c r="D14" s="562"/>
      <c r="E14" s="562"/>
      <c r="F14" s="563"/>
      <c r="G14" s="575"/>
      <c r="H14" s="565"/>
      <c r="I14" s="565"/>
      <c r="J14" s="565"/>
      <c r="K14" s="562"/>
      <c r="L14" s="566"/>
      <c r="M14" s="567"/>
      <c r="N14" s="565"/>
      <c r="O14" s="565"/>
      <c r="P14" s="565"/>
      <c r="Q14" s="576"/>
      <c r="R14" s="569"/>
      <c r="S14" s="570"/>
      <c r="T14" s="562"/>
      <c r="U14" s="562"/>
      <c r="V14" s="562"/>
      <c r="W14" s="571"/>
      <c r="X14" s="572"/>
      <c r="Y14" s="573">
        <f>SUM(Y9:Y13)/SUM($BD9:$BD13)</f>
        <v>4.5696176789445072E-3</v>
      </c>
      <c r="Z14" s="573">
        <f t="shared" ref="Z14" si="6">SUM(Z9:Z13)/SUM($BD9:$BD13)</f>
        <v>0</v>
      </c>
      <c r="AA14" s="573">
        <f t="shared" ref="AA14" si="7">SUM(AA9:AA13)/SUM($BD9:$BD13)</f>
        <v>4.6554804165591893E-2</v>
      </c>
      <c r="AB14" s="573">
        <f t="shared" ref="AB14" si="8">SUM(AB9:AB13)/SUM($BD9:$BD13)</f>
        <v>4.2836307183525789E-3</v>
      </c>
      <c r="AC14" s="573">
        <f t="shared" ref="AC14" si="9">SUM(AC9:AC13)/SUM($BD9:$BD13)</f>
        <v>6.2546645675308932E-2</v>
      </c>
      <c r="AD14" s="573">
        <f t="shared" ref="AD14" si="10">SUM(AD9:AD13)/SUM($BD9:$BD13)</f>
        <v>3.1947706625304675E-3</v>
      </c>
      <c r="AE14" s="573">
        <f t="shared" ref="AE14" si="11">SUM(AE9:AE13)/SUM($BD9:$BD13)</f>
        <v>2.0594378453618168E-5</v>
      </c>
      <c r="AF14" s="573">
        <f t="shared" ref="AF14" si="12">SUM(AF9:AF13)/SUM($BD9:$BD13)</f>
        <v>0.70329048032586872</v>
      </c>
      <c r="AG14" s="573">
        <f t="shared" ref="AG14" si="13">SUM(AG9:AG13)/SUM($BD9:$BD13)</f>
        <v>4.2433694821154402E-2</v>
      </c>
      <c r="AH14" s="573">
        <f t="shared" ref="AH14" si="14">SUM(AH9:AH13)/SUM($BD9:$BD13)</f>
        <v>0</v>
      </c>
      <c r="AI14" s="573">
        <f t="shared" ref="AI14" si="15">SUM(AI9:AI13)/SUM($BD9:$BD13)</f>
        <v>0</v>
      </c>
      <c r="AJ14" s="573">
        <f t="shared" ref="AJ14" si="16">SUM(AJ9:AJ13)/SUM($BD9:$BD13)</f>
        <v>1.2356627072170902E-5</v>
      </c>
      <c r="AK14" s="573">
        <f t="shared" ref="AK14" si="17">SUM(AK9:AK13)/SUM($BD9:$BD13)</f>
        <v>0</v>
      </c>
      <c r="AL14" s="573">
        <f t="shared" ref="AL14" si="18">SUM(AL9:AL13)/SUM($BD9:$BD13)</f>
        <v>3.2030084139119145E-4</v>
      </c>
      <c r="AM14" s="573">
        <f t="shared" ref="AM14" si="19">SUM(AM9:AM13)/SUM($BD9:$BD13)</f>
        <v>1.2034072616850149E-3</v>
      </c>
      <c r="AN14" s="573">
        <f t="shared" ref="AN14" si="20">SUM(AN9:AN13)/SUM($BD9:$BD13)</f>
        <v>2.7302433057640168E-3</v>
      </c>
      <c r="AO14" s="573">
        <f t="shared" ref="AO14" si="21">SUM(AO9:AO13)/SUM($BD9:$BD13)</f>
        <v>0</v>
      </c>
      <c r="AP14" s="573">
        <f t="shared" ref="AP14" si="22">SUM(AP9:AP13)/SUM($BD9:$BD13)</f>
        <v>2.5395080877465101E-2</v>
      </c>
      <c r="AQ14" s="573">
        <f t="shared" ref="AQ14" si="23">SUM(AQ9:AQ13)/SUM($BD9:$BD13)</f>
        <v>0.10236493096286362</v>
      </c>
      <c r="AR14" s="573">
        <f t="shared" ref="AR14" si="24">SUM(AR9:AR13)/SUM($BD9:$BD13)</f>
        <v>4.3784622202526041E-4</v>
      </c>
      <c r="AS14" s="573">
        <f t="shared" ref="AS14" si="25">SUM(AS9:AS13)/SUM($BD9:$BD13)</f>
        <v>0</v>
      </c>
      <c r="AT14" s="573">
        <f t="shared" ref="AT14" si="26">SUM(AT9:AT13)/SUM($BD9:$BD13)</f>
        <v>0</v>
      </c>
      <c r="AU14" s="573">
        <f t="shared" ref="AU14" si="27">SUM(AU9:AU13)/SUM($BD9:$BD13)</f>
        <v>0</v>
      </c>
      <c r="AV14" s="573">
        <f t="shared" ref="AV14" si="28">SUM(AV9:AV13)/SUM($BD9:$BD13)</f>
        <v>0</v>
      </c>
      <c r="AW14" s="573">
        <f t="shared" ref="AW14" si="29">SUM(AW9:AW13)/SUM($BD9:$BD13)</f>
        <v>0</v>
      </c>
      <c r="AX14" s="573">
        <f t="shared" ref="AX14" si="30">SUM(AX9:AX13)/SUM($BD9:$BD13)</f>
        <v>0</v>
      </c>
      <c r="AY14" s="573">
        <f t="shared" ref="AY14" si="31">SUM(AY9:AY13)/SUM($BD9:$BD13)</f>
        <v>4.0586445954781254E-4</v>
      </c>
      <c r="AZ14" s="573">
        <f t="shared" ref="AZ14" si="32">SUM(AZ9:AZ13)/SUM($BD9:$BD13)</f>
        <v>0</v>
      </c>
      <c r="BA14" s="573">
        <f t="shared" ref="BA14" si="33">SUM(BA9:BA13)/SUM($BD9:$BD13)</f>
        <v>0</v>
      </c>
      <c r="BB14" s="573">
        <f t="shared" ref="BB14" si="34">SUM(BB9:BB13)/SUM($BD9:$BD13)</f>
        <v>0</v>
      </c>
      <c r="BC14" s="573">
        <f t="shared" ref="BC14" si="35">SUM(BC9:BC13)/SUM($BD9:$BD13)</f>
        <v>2.3573101598069033E-4</v>
      </c>
      <c r="BD14" s="574"/>
    </row>
    <row r="15" spans="1:56">
      <c r="A15" s="496"/>
      <c r="B15" s="497"/>
      <c r="C15" s="497" t="s">
        <v>25</v>
      </c>
      <c r="D15" s="497"/>
      <c r="E15" s="497"/>
      <c r="F15" s="498"/>
      <c r="G15" s="546" t="s">
        <v>298</v>
      </c>
      <c r="H15" s="499"/>
      <c r="I15" s="499"/>
      <c r="J15" s="499" t="s">
        <v>138</v>
      </c>
      <c r="K15" s="501">
        <v>4</v>
      </c>
      <c r="L15" s="518" t="s">
        <v>26</v>
      </c>
      <c r="M15" s="512"/>
      <c r="N15" s="500"/>
      <c r="O15" s="500"/>
      <c r="P15" s="500"/>
      <c r="Q15" s="552">
        <v>6.3174999999999999</v>
      </c>
      <c r="R15" s="552">
        <f t="shared" ref="R15:R19" si="36">Q15*K15</f>
        <v>25.27</v>
      </c>
      <c r="S15" s="514">
        <f t="shared" si="2"/>
        <v>3.2292113925862315E-2</v>
      </c>
      <c r="T15" s="501" t="s">
        <v>25</v>
      </c>
      <c r="U15" s="501"/>
      <c r="V15" s="501"/>
      <c r="W15" s="520" t="s">
        <v>155</v>
      </c>
      <c r="X15" s="501" t="s">
        <v>156</v>
      </c>
      <c r="Y15" s="508">
        <v>0</v>
      </c>
      <c r="Z15" s="508">
        <v>0</v>
      </c>
      <c r="AA15" s="508">
        <v>0</v>
      </c>
      <c r="AB15" s="508">
        <v>0</v>
      </c>
      <c r="AC15" s="508">
        <v>0</v>
      </c>
      <c r="AD15" s="508">
        <v>0.25269999999999998</v>
      </c>
      <c r="AE15" s="508">
        <v>0</v>
      </c>
      <c r="AF15" s="508">
        <v>24.688789999999997</v>
      </c>
      <c r="AG15" s="508">
        <v>0.12634999999999999</v>
      </c>
      <c r="AH15" s="508">
        <v>0</v>
      </c>
      <c r="AI15" s="508">
        <v>0</v>
      </c>
      <c r="AJ15" s="508">
        <v>0</v>
      </c>
      <c r="AK15" s="508">
        <v>0</v>
      </c>
      <c r="AL15" s="508">
        <v>2.5270000000000001E-2</v>
      </c>
      <c r="AM15" s="508">
        <v>2.5270000000000001E-2</v>
      </c>
      <c r="AN15" s="508">
        <v>0.10108</v>
      </c>
      <c r="AO15" s="508">
        <v>0</v>
      </c>
      <c r="AP15" s="508">
        <v>0</v>
      </c>
      <c r="AQ15" s="508">
        <v>5.0540000000000002E-2</v>
      </c>
      <c r="AR15" s="508">
        <v>0</v>
      </c>
      <c r="AS15" s="508">
        <v>0</v>
      </c>
      <c r="AT15" s="508">
        <v>0</v>
      </c>
      <c r="AU15" s="508">
        <v>0</v>
      </c>
      <c r="AV15" s="508">
        <v>0</v>
      </c>
      <c r="AW15" s="508">
        <v>0</v>
      </c>
      <c r="AX15" s="508">
        <v>0</v>
      </c>
      <c r="AY15" s="508">
        <v>0</v>
      </c>
      <c r="AZ15" s="508">
        <v>0</v>
      </c>
      <c r="BA15" s="508">
        <v>0</v>
      </c>
      <c r="BB15" s="508">
        <v>0</v>
      </c>
      <c r="BC15" s="508">
        <v>0</v>
      </c>
      <c r="BD15" s="509">
        <f t="shared" si="0"/>
        <v>25.269999999999996</v>
      </c>
    </row>
    <row r="16" spans="1:56">
      <c r="A16" s="510"/>
      <c r="B16" s="501"/>
      <c r="C16" s="501" t="s">
        <v>25</v>
      </c>
      <c r="D16" s="501"/>
      <c r="E16" s="501"/>
      <c r="F16" s="511"/>
      <c r="G16" s="544"/>
      <c r="H16" s="500"/>
      <c r="I16" s="500"/>
      <c r="J16" s="500" t="s">
        <v>139</v>
      </c>
      <c r="K16" s="501">
        <v>4</v>
      </c>
      <c r="L16" s="518" t="s">
        <v>26</v>
      </c>
      <c r="M16" s="512"/>
      <c r="N16" s="500"/>
      <c r="O16" s="500"/>
      <c r="P16" s="500"/>
      <c r="Q16" s="552">
        <v>10.3</v>
      </c>
      <c r="R16" s="552">
        <f t="shared" si="36"/>
        <v>41.2</v>
      </c>
      <c r="S16" s="514">
        <f t="shared" si="2"/>
        <v>5.2648796744975357E-2</v>
      </c>
      <c r="T16" s="501" t="s">
        <v>25</v>
      </c>
      <c r="U16" s="501"/>
      <c r="V16" s="501"/>
      <c r="W16" s="519" t="s">
        <v>27</v>
      </c>
      <c r="X16" s="519" t="s">
        <v>27</v>
      </c>
      <c r="Y16" s="508">
        <v>4.088E-2</v>
      </c>
      <c r="Z16" s="508">
        <v>0</v>
      </c>
      <c r="AA16" s="508">
        <v>0.42728000000000005</v>
      </c>
      <c r="AB16" s="508">
        <v>0</v>
      </c>
      <c r="AC16" s="508">
        <v>9.1839999999999991E-2</v>
      </c>
      <c r="AD16" s="508">
        <v>0.20879999999999999</v>
      </c>
      <c r="AE16" s="508">
        <v>0</v>
      </c>
      <c r="AF16" s="508">
        <v>20.399759999999997</v>
      </c>
      <c r="AG16" s="508">
        <v>0.10439999999999999</v>
      </c>
      <c r="AH16" s="508">
        <v>0</v>
      </c>
      <c r="AI16" s="508">
        <v>0</v>
      </c>
      <c r="AJ16" s="508">
        <v>0</v>
      </c>
      <c r="AK16" s="508">
        <v>0</v>
      </c>
      <c r="AL16" s="508">
        <v>2.0879999999999999E-2</v>
      </c>
      <c r="AM16" s="508">
        <v>0.21848000000000004</v>
      </c>
      <c r="AN16" s="508">
        <v>0.28112000000000004</v>
      </c>
      <c r="AO16" s="508">
        <v>0</v>
      </c>
      <c r="AP16" s="508">
        <v>5.7304000000000004</v>
      </c>
      <c r="AQ16" s="508">
        <v>13.577360000000002</v>
      </c>
      <c r="AR16" s="508">
        <v>9.8800000000000013E-2</v>
      </c>
      <c r="AS16" s="508">
        <v>0</v>
      </c>
      <c r="AT16" s="508">
        <v>0</v>
      </c>
      <c r="AU16" s="508">
        <v>0</v>
      </c>
      <c r="AV16" s="508">
        <v>0</v>
      </c>
      <c r="AW16" s="508">
        <v>0</v>
      </c>
      <c r="AX16" s="508">
        <v>0</v>
      </c>
      <c r="AY16" s="508">
        <v>0</v>
      </c>
      <c r="AZ16" s="508">
        <v>0</v>
      </c>
      <c r="BA16" s="508">
        <v>0</v>
      </c>
      <c r="BB16" s="508">
        <v>0</v>
      </c>
      <c r="BC16" s="508">
        <v>0</v>
      </c>
      <c r="BD16" s="509">
        <f t="shared" si="0"/>
        <v>41.199999999999989</v>
      </c>
    </row>
    <row r="17" spans="1:56">
      <c r="A17" s="510"/>
      <c r="B17" s="501"/>
      <c r="C17" s="501" t="s">
        <v>25</v>
      </c>
      <c r="D17" s="501"/>
      <c r="E17" s="501"/>
      <c r="F17" s="511"/>
      <c r="G17" s="544"/>
      <c r="H17" s="500"/>
      <c r="I17" s="500"/>
      <c r="J17" s="500" t="s">
        <v>140</v>
      </c>
      <c r="K17" s="501">
        <v>4</v>
      </c>
      <c r="L17" s="518" t="s">
        <v>26</v>
      </c>
      <c r="M17" s="512"/>
      <c r="N17" s="500"/>
      <c r="O17" s="500"/>
      <c r="P17" s="500"/>
      <c r="Q17" s="553">
        <v>5.52</v>
      </c>
      <c r="R17" s="552">
        <f t="shared" si="36"/>
        <v>22.08</v>
      </c>
      <c r="S17" s="514">
        <f t="shared" si="2"/>
        <v>2.821566582837514E-2</v>
      </c>
      <c r="T17" s="501" t="s">
        <v>25</v>
      </c>
      <c r="U17" s="501"/>
      <c r="V17" s="519"/>
      <c r="W17" s="501" t="s">
        <v>155</v>
      </c>
      <c r="X17" s="521" t="s">
        <v>156</v>
      </c>
      <c r="Y17" s="508">
        <v>0</v>
      </c>
      <c r="Z17" s="508">
        <v>0</v>
      </c>
      <c r="AA17" s="508">
        <v>0</v>
      </c>
      <c r="AB17" s="508">
        <v>0</v>
      </c>
      <c r="AC17" s="508">
        <v>0</v>
      </c>
      <c r="AD17" s="508">
        <v>0.2208</v>
      </c>
      <c r="AE17" s="508">
        <v>0</v>
      </c>
      <c r="AF17" s="508">
        <v>21.572159999999997</v>
      </c>
      <c r="AG17" s="508">
        <v>0.1104</v>
      </c>
      <c r="AH17" s="508">
        <v>0</v>
      </c>
      <c r="AI17" s="508">
        <v>0</v>
      </c>
      <c r="AJ17" s="508">
        <v>0</v>
      </c>
      <c r="AK17" s="508">
        <v>0</v>
      </c>
      <c r="AL17" s="508">
        <v>2.2079999999999999E-2</v>
      </c>
      <c r="AM17" s="508">
        <v>2.2079999999999999E-2</v>
      </c>
      <c r="AN17" s="508">
        <v>8.8319999999999996E-2</v>
      </c>
      <c r="AO17" s="508">
        <v>0</v>
      </c>
      <c r="AP17" s="508">
        <v>0</v>
      </c>
      <c r="AQ17" s="508">
        <v>4.4159999999999998E-2</v>
      </c>
      <c r="AR17" s="508">
        <v>0</v>
      </c>
      <c r="AS17" s="508">
        <v>0</v>
      </c>
      <c r="AT17" s="508">
        <v>0</v>
      </c>
      <c r="AU17" s="508">
        <v>0</v>
      </c>
      <c r="AV17" s="508">
        <v>0</v>
      </c>
      <c r="AW17" s="508">
        <v>0</v>
      </c>
      <c r="AX17" s="508">
        <v>0</v>
      </c>
      <c r="AY17" s="508">
        <v>0</v>
      </c>
      <c r="AZ17" s="508">
        <v>0</v>
      </c>
      <c r="BA17" s="508">
        <v>0</v>
      </c>
      <c r="BB17" s="508">
        <v>0</v>
      </c>
      <c r="BC17" s="508">
        <v>0</v>
      </c>
      <c r="BD17" s="509">
        <f t="shared" si="0"/>
        <v>22.079999999999995</v>
      </c>
    </row>
    <row r="18" spans="1:56">
      <c r="A18" s="510"/>
      <c r="B18" s="501"/>
      <c r="C18" s="501" t="s">
        <v>25</v>
      </c>
      <c r="D18" s="501"/>
      <c r="E18" s="501"/>
      <c r="F18" s="511"/>
      <c r="G18" s="544"/>
      <c r="H18" s="500"/>
      <c r="I18" s="500"/>
      <c r="J18" s="500" t="s">
        <v>141</v>
      </c>
      <c r="K18" s="501">
        <v>1</v>
      </c>
      <c r="L18" s="518" t="s">
        <v>160</v>
      </c>
      <c r="M18" s="512"/>
      <c r="N18" s="500"/>
      <c r="O18" s="500"/>
      <c r="P18" s="500"/>
      <c r="Q18" s="552">
        <v>1</v>
      </c>
      <c r="R18" s="552">
        <f t="shared" si="36"/>
        <v>1</v>
      </c>
      <c r="S18" s="514">
        <f t="shared" si="2"/>
        <v>1.2778834161401786E-3</v>
      </c>
      <c r="T18" s="501" t="s">
        <v>25</v>
      </c>
      <c r="U18" s="501"/>
      <c r="V18" s="519"/>
      <c r="W18" s="501" t="s">
        <v>159</v>
      </c>
      <c r="X18" s="501" t="s">
        <v>159</v>
      </c>
      <c r="Y18" s="508">
        <v>7.2999999999999995E-2</v>
      </c>
      <c r="Z18" s="508">
        <v>0</v>
      </c>
      <c r="AA18" s="508">
        <v>0.76300000000000001</v>
      </c>
      <c r="AB18" s="508">
        <v>0</v>
      </c>
      <c r="AC18" s="508">
        <v>0.16399999999999998</v>
      </c>
      <c r="AD18" s="508">
        <v>0</v>
      </c>
      <c r="AE18" s="508">
        <v>0</v>
      </c>
      <c r="AF18" s="508">
        <v>0</v>
      </c>
      <c r="AG18" s="508">
        <v>0</v>
      </c>
      <c r="AH18" s="508">
        <v>0</v>
      </c>
      <c r="AI18" s="508">
        <v>0</v>
      </c>
      <c r="AJ18" s="508">
        <v>0</v>
      </c>
      <c r="AK18" s="508">
        <v>0</v>
      </c>
      <c r="AL18" s="508">
        <v>0</v>
      </c>
      <c r="AM18" s="508">
        <v>0</v>
      </c>
      <c r="AN18" s="508">
        <v>0</v>
      </c>
      <c r="AO18" s="508">
        <v>0</v>
      </c>
      <c r="AP18" s="508">
        <v>0</v>
      </c>
      <c r="AQ18" s="508">
        <v>0</v>
      </c>
      <c r="AR18" s="508">
        <v>0</v>
      </c>
      <c r="AS18" s="508">
        <v>0</v>
      </c>
      <c r="AT18" s="508">
        <v>0</v>
      </c>
      <c r="AU18" s="508">
        <v>0</v>
      </c>
      <c r="AV18" s="508">
        <v>0</v>
      </c>
      <c r="AW18" s="508">
        <v>0</v>
      </c>
      <c r="AX18" s="508">
        <v>0</v>
      </c>
      <c r="AY18" s="508">
        <v>0</v>
      </c>
      <c r="AZ18" s="508">
        <v>0</v>
      </c>
      <c r="BA18" s="508">
        <v>0</v>
      </c>
      <c r="BB18" s="508">
        <v>0</v>
      </c>
      <c r="BC18" s="508">
        <v>0</v>
      </c>
      <c r="BD18" s="509">
        <f t="shared" si="0"/>
        <v>1</v>
      </c>
    </row>
    <row r="19" spans="1:56">
      <c r="A19" s="496"/>
      <c r="B19" s="497"/>
      <c r="C19" s="497"/>
      <c r="D19" s="497"/>
      <c r="E19" s="497"/>
      <c r="F19" s="498"/>
      <c r="G19" s="545"/>
      <c r="H19" s="499"/>
      <c r="I19" s="499"/>
      <c r="J19" s="499" t="s">
        <v>299</v>
      </c>
      <c r="K19" s="501">
        <v>48</v>
      </c>
      <c r="L19" s="518" t="s">
        <v>26</v>
      </c>
      <c r="M19" s="512"/>
      <c r="N19" s="500"/>
      <c r="O19" s="500"/>
      <c r="P19" s="500"/>
      <c r="Q19" s="556">
        <f>5.817-1.978</f>
        <v>3.8390000000000004</v>
      </c>
      <c r="R19" s="552">
        <f t="shared" si="36"/>
        <v>184.27200000000002</v>
      </c>
      <c r="S19" s="514">
        <f t="shared" si="2"/>
        <v>0.235478132858983</v>
      </c>
      <c r="T19" s="501" t="s">
        <v>25</v>
      </c>
      <c r="U19" s="501"/>
      <c r="V19" s="501"/>
      <c r="W19" s="520" t="s">
        <v>300</v>
      </c>
      <c r="X19" s="501" t="s">
        <v>301</v>
      </c>
      <c r="Y19" s="25">
        <f>Y$24*$R19</f>
        <v>1.2781629713631384</v>
      </c>
      <c r="Z19" s="25">
        <f t="shared" ref="Z19:BC19" si="37">Z$24*$R19</f>
        <v>0</v>
      </c>
      <c r="AA19" s="25">
        <f t="shared" si="37"/>
        <v>12.979877161055807</v>
      </c>
      <c r="AB19" s="25">
        <f t="shared" si="37"/>
        <v>1.3469264180246971</v>
      </c>
      <c r="AC19" s="25">
        <f t="shared" si="37"/>
        <v>19.310393786016647</v>
      </c>
      <c r="AD19" s="25">
        <f t="shared" si="37"/>
        <v>0</v>
      </c>
      <c r="AE19" s="25">
        <f t="shared" si="37"/>
        <v>6.4756077789648904E-3</v>
      </c>
      <c r="AF19" s="25">
        <f t="shared" si="37"/>
        <v>122.99510391054753</v>
      </c>
      <c r="AG19" s="25">
        <f t="shared" si="37"/>
        <v>12.840393507990784</v>
      </c>
      <c r="AH19" s="25">
        <f t="shared" si="37"/>
        <v>0</v>
      </c>
      <c r="AI19" s="25">
        <f t="shared" si="37"/>
        <v>0</v>
      </c>
      <c r="AJ19" s="25">
        <f t="shared" si="37"/>
        <v>3.8853646673789339E-3</v>
      </c>
      <c r="AK19" s="25">
        <f t="shared" si="37"/>
        <v>0</v>
      </c>
      <c r="AL19" s="25">
        <f t="shared" si="37"/>
        <v>2.5902431115859559E-4</v>
      </c>
      <c r="AM19" s="25">
        <f t="shared" si="37"/>
        <v>2.5902431115859565E-3</v>
      </c>
      <c r="AN19" s="25">
        <f t="shared" si="37"/>
        <v>0.18131701781101692</v>
      </c>
      <c r="AO19" s="25">
        <f t="shared" si="37"/>
        <v>0</v>
      </c>
      <c r="AP19" s="25">
        <f t="shared" si="37"/>
        <v>0</v>
      </c>
      <c r="AQ19" s="25">
        <f t="shared" si="37"/>
        <v>13.124874465671763</v>
      </c>
      <c r="AR19" s="25">
        <f t="shared" si="37"/>
        <v>0</v>
      </c>
      <c r="AS19" s="25">
        <f t="shared" si="37"/>
        <v>0</v>
      </c>
      <c r="AT19" s="25">
        <f t="shared" si="37"/>
        <v>0</v>
      </c>
      <c r="AU19" s="25">
        <f t="shared" si="37"/>
        <v>0</v>
      </c>
      <c r="AV19" s="25">
        <f t="shared" si="37"/>
        <v>0</v>
      </c>
      <c r="AW19" s="25">
        <f t="shared" si="37"/>
        <v>0</v>
      </c>
      <c r="AX19" s="25">
        <f t="shared" si="37"/>
        <v>0</v>
      </c>
      <c r="AY19" s="25">
        <f t="shared" si="37"/>
        <v>0.12761827492742084</v>
      </c>
      <c r="AZ19" s="25">
        <f t="shared" si="37"/>
        <v>0</v>
      </c>
      <c r="BA19" s="25">
        <f t="shared" si="37"/>
        <v>0</v>
      </c>
      <c r="BB19" s="25">
        <f t="shared" si="37"/>
        <v>0</v>
      </c>
      <c r="BC19" s="25">
        <f t="shared" si="37"/>
        <v>7.4122246722122767E-2</v>
      </c>
      <c r="BD19" s="509">
        <f t="shared" si="0"/>
        <v>184.27200000000002</v>
      </c>
    </row>
    <row r="20" spans="1:56" s="568" customFormat="1" ht="15.75" thickBot="1">
      <c r="A20" s="577"/>
      <c r="B20" s="578"/>
      <c r="C20" s="578"/>
      <c r="D20" s="578"/>
      <c r="E20" s="578"/>
      <c r="F20" s="579"/>
      <c r="G20" s="580"/>
      <c r="H20" s="581"/>
      <c r="I20" s="581"/>
      <c r="J20" s="581"/>
      <c r="K20" s="578"/>
      <c r="L20" s="578"/>
      <c r="M20" s="581"/>
      <c r="N20" s="581"/>
      <c r="O20" s="581"/>
      <c r="P20" s="582"/>
      <c r="Q20" s="583"/>
      <c r="R20" s="584"/>
      <c r="S20" s="585"/>
      <c r="T20" s="578"/>
      <c r="U20" s="586"/>
      <c r="V20" s="587"/>
      <c r="W20" s="578"/>
      <c r="X20" s="588"/>
      <c r="Y20" s="573">
        <f>SUM(Y15:Y19)/SUM($BD15:$BD19)</f>
        <v>5.0837513836110258E-3</v>
      </c>
      <c r="Z20" s="573">
        <f t="shared" ref="Z20" si="38">SUM(Z15:Z19)/SUM($BD15:$BD19)</f>
        <v>0</v>
      </c>
      <c r="AA20" s="573">
        <f t="shared" ref="AA20" si="39">SUM(AA15:AA19)/SUM($BD15:$BD19)</f>
        <v>5.1749520349189643E-2</v>
      </c>
      <c r="AB20" s="573">
        <f t="shared" ref="AB20" si="40">SUM(AB15:AB19)/SUM($BD15:$BD19)</f>
        <v>4.9189853920601602E-3</v>
      </c>
      <c r="AC20" s="573">
        <f t="shared" ref="AC20" si="41">SUM(AC15:AC19)/SUM($BD15:$BD19)</f>
        <v>7.1456032700136021E-2</v>
      </c>
      <c r="AD20" s="573">
        <f t="shared" ref="AD20" si="42">SUM(AD15:AD19)/SUM($BD15:$BD19)</f>
        <v>2.4917647230682702E-3</v>
      </c>
      <c r="AE20" s="573">
        <f t="shared" ref="AE20" si="43">SUM(AE15:AE19)/SUM($BD15:$BD19)</f>
        <v>2.3648968231058461E-5</v>
      </c>
      <c r="AF20" s="573">
        <f t="shared" ref="AF20" si="44">SUM(AF15:AF19)/SUM($BD15:$BD19)</f>
        <v>0.69262445643720194</v>
      </c>
      <c r="AG20" s="573">
        <f t="shared" ref="AG20" si="45">SUM(AG15:AG19)/SUM($BD15:$BD19)</f>
        <v>4.8139095865163448E-2</v>
      </c>
      <c r="AH20" s="573">
        <f t="shared" ref="AH20" si="46">SUM(AH15:AH19)/SUM($BD15:$BD19)</f>
        <v>0</v>
      </c>
      <c r="AI20" s="573">
        <f t="shared" ref="AI20" si="47">SUM(AI15:AI19)/SUM($BD15:$BD19)</f>
        <v>0</v>
      </c>
      <c r="AJ20" s="573">
        <f t="shared" ref="AJ20" si="48">SUM(AJ15:AJ19)/SUM($BD15:$BD19)</f>
        <v>1.4189380938635077E-5</v>
      </c>
      <c r="AK20" s="573">
        <f t="shared" ref="AK20" si="49">SUM(AK15:AK19)/SUM($BD15:$BD19)</f>
        <v>0</v>
      </c>
      <c r="AL20" s="573">
        <f t="shared" ref="AL20" si="50">SUM(AL15:AL19)/SUM($BD15:$BD19)</f>
        <v>2.5012243103606939E-4</v>
      </c>
      <c r="AM20" s="573">
        <f t="shared" ref="AM20" si="51">SUM(AM15:AM19)/SUM($BD15:$BD19)</f>
        <v>9.8027274328427215E-4</v>
      </c>
      <c r="AN20" s="573">
        <f t="shared" ref="AN20" si="52">SUM(AN15:AN19)/SUM($BD15:$BD19)</f>
        <v>2.3805136833819672E-3</v>
      </c>
      <c r="AO20" s="573">
        <f t="shared" ref="AO20" si="53">SUM(AO15:AO19)/SUM($BD15:$BD19)</f>
        <v>0</v>
      </c>
      <c r="AP20" s="573">
        <f t="shared" ref="AP20" si="54">SUM(AP15:AP19)/SUM($BD15:$BD19)</f>
        <v>2.0927463826865628E-2</v>
      </c>
      <c r="AQ20" s="573">
        <f t="shared" ref="AQ20" si="55">SUM(AQ15:AQ19)/SUM($BD15:$BD19)</f>
        <v>9.7862605874150965E-2</v>
      </c>
      <c r="AR20" s="573">
        <f t="shared" ref="AR20" si="56">SUM(AR15:AR19)/SUM($BD15:$BD19)</f>
        <v>3.608183418425109E-4</v>
      </c>
      <c r="AS20" s="573">
        <f t="shared" ref="AS20" si="57">SUM(AS15:AS19)/SUM($BD15:$BD19)</f>
        <v>0</v>
      </c>
      <c r="AT20" s="573">
        <f t="shared" ref="AT20" si="58">SUM(AT15:AT19)/SUM($BD15:$BD19)</f>
        <v>0</v>
      </c>
      <c r="AU20" s="573">
        <f t="shared" ref="AU20" si="59">SUM(AU15:AU19)/SUM($BD15:$BD19)</f>
        <v>0</v>
      </c>
      <c r="AV20" s="573">
        <f t="shared" ref="AV20" si="60">SUM(AV15:AV19)/SUM($BD15:$BD19)</f>
        <v>0</v>
      </c>
      <c r="AW20" s="573">
        <f t="shared" ref="AW20" si="61">SUM(AW15:AW19)/SUM($BD15:$BD19)</f>
        <v>0</v>
      </c>
      <c r="AX20" s="573">
        <f t="shared" ref="AX20" si="62">SUM(AX15:AX19)/SUM($BD15:$BD19)</f>
        <v>0</v>
      </c>
      <c r="AY20" s="573">
        <f t="shared" ref="AY20" si="63">SUM(AY15:AY19)/SUM($BD15:$BD19)</f>
        <v>4.6606289826025974E-4</v>
      </c>
      <c r="AZ20" s="573">
        <f t="shared" ref="AZ20" si="64">SUM(AZ15:AZ19)/SUM($BD15:$BD19)</f>
        <v>0</v>
      </c>
      <c r="BA20" s="573">
        <f t="shared" ref="BA20" si="65">SUM(BA15:BA19)/SUM($BD15:$BD19)</f>
        <v>0</v>
      </c>
      <c r="BB20" s="573">
        <f t="shared" ref="BB20" si="66">SUM(BB15:BB19)/SUM($BD15:$BD19)</f>
        <v>0</v>
      </c>
      <c r="BC20" s="573">
        <f t="shared" ref="BC20" si="67">SUM(BC15:BC19)/SUM($BD15:$BD19)</f>
        <v>2.7069500157811556E-4</v>
      </c>
      <c r="BD20" s="574"/>
    </row>
    <row r="21" spans="1:56" s="535" customFormat="1" ht="16.5" thickTop="1" thickBot="1">
      <c r="A21" s="522" t="s">
        <v>25</v>
      </c>
      <c r="B21" s="523"/>
      <c r="C21" s="523"/>
      <c r="D21" s="523"/>
      <c r="E21" s="523"/>
      <c r="F21" s="524"/>
      <c r="G21" s="525"/>
      <c r="H21" s="526"/>
      <c r="I21" s="526"/>
      <c r="J21" s="526"/>
      <c r="K21" s="527"/>
      <c r="L21" s="527"/>
      <c r="M21" s="526" t="s">
        <v>22</v>
      </c>
      <c r="N21" s="526">
        <v>110</v>
      </c>
      <c r="O21" s="526" t="s">
        <v>23</v>
      </c>
      <c r="P21" s="528" t="s">
        <v>24</v>
      </c>
      <c r="Q21" s="529">
        <f>SUM(R3:R20)</f>
        <v>782.5440000000001</v>
      </c>
      <c r="R21" s="530"/>
      <c r="S21" s="531"/>
      <c r="T21" s="523"/>
      <c r="U21" s="528"/>
      <c r="V21" s="528"/>
      <c r="W21" s="532" t="s">
        <v>27</v>
      </c>
      <c r="X21" s="532" t="s">
        <v>27</v>
      </c>
      <c r="Y21" s="533">
        <f>SUMIF(Y3:Y20,"&gt;0")</f>
        <v>3.8297911696719953</v>
      </c>
      <c r="Z21" s="533">
        <f>SUMIF(Z3:Z20,"&gt;0")</f>
        <v>0</v>
      </c>
      <c r="AA21" s="533">
        <f>SUMIF(AA3:AA20,"&gt;0")</f>
        <v>38.993768697580563</v>
      </c>
      <c r="AB21" s="533">
        <f>SUMIF(AB3:AB20,"&gt;0")</f>
        <v>3.6744149704849018</v>
      </c>
      <c r="AC21" s="533">
        <f>SUMIF(AC3:AC20,"&gt;0")</f>
        <v>53.449241896761059</v>
      </c>
      <c r="AD21" s="533">
        <f>SUMIF(AD3:AD20,"&gt;0")</f>
        <v>2.1864236482049524</v>
      </c>
      <c r="AE21" s="533">
        <f>SUMIF(AE3:AE20,"&gt;0")</f>
        <v>1.766545658886972E-2</v>
      </c>
      <c r="AF21" s="533">
        <f>SUMIF(AF3:AF20,"&gt;0")</f>
        <v>549.14420669597962</v>
      </c>
      <c r="AG21" s="533">
        <f>SUMIF(AG3:AG20,"&gt;0")</f>
        <v>36.12180247411775</v>
      </c>
      <c r="AH21" s="533">
        <f>SUMIF(AH3:AH20,"&gt;0")</f>
        <v>0</v>
      </c>
      <c r="AI21" s="533">
        <f>SUMIF(AI3:AI20,"&gt;0")</f>
        <v>0</v>
      </c>
      <c r="AJ21" s="533">
        <f>SUMIF(AJ3:AJ20,"&gt;0")</f>
        <v>1.0599273953321829E-2</v>
      </c>
      <c r="AK21" s="533">
        <f>SUMIF(AK3:AK20,"&gt;0")</f>
        <v>0</v>
      </c>
      <c r="AL21" s="533">
        <f>SUMIF(AL3:AL20,"&gt;0")</f>
        <v>0.21934898308404999</v>
      </c>
      <c r="AM21" s="533">
        <f>SUMIF(AM3:AM20,"&gt;0")</f>
        <v>0.82080393220213732</v>
      </c>
      <c r="AN21" s="533">
        <f>SUMIF(AN3:AN20,"&gt;0")</f>
        <v>1.9642976285164271</v>
      </c>
      <c r="AO21" s="533">
        <f>SUMIF(AO3:AO20,"&gt;0")</f>
        <v>0</v>
      </c>
      <c r="AP21" s="533">
        <f>SUMIF(AP3:AP20,"&gt;0")</f>
        <v>17.25776615763673</v>
      </c>
      <c r="AQ21" s="533">
        <f>SUMIF(AQ3:AQ20,"&gt;0")</f>
        <v>77.005973224401572</v>
      </c>
      <c r="AR21" s="533">
        <f>SUMIF(AR3:AR20,"&gt;0")</f>
        <v>0.29754769237304707</v>
      </c>
      <c r="AS21" s="533">
        <f>SUMIF(AS3:AS20,"&gt;0")</f>
        <v>0</v>
      </c>
      <c r="AT21" s="533">
        <f>SUMIF(AT3:AT20,"&gt;0")</f>
        <v>0</v>
      </c>
      <c r="AU21" s="533">
        <f>SUMIF(AU3:AU20,"&gt;0")</f>
        <v>0</v>
      </c>
      <c r="AV21" s="533">
        <f>SUMIF(AV3:AV20,"&gt;0")</f>
        <v>0</v>
      </c>
      <c r="AW21" s="533">
        <f>SUMIF(AW3:AW20,"&gt;0")</f>
        <v>0</v>
      </c>
      <c r="AX21" s="533">
        <f>SUMIF(AX3:AX20,"&gt;0")</f>
        <v>0</v>
      </c>
      <c r="AY21" s="533">
        <f>SUMIF(AY3:AY20,"&gt;0")</f>
        <v>0.34814262577792499</v>
      </c>
      <c r="AZ21" s="533">
        <f>SUMIF(AZ3:AZ20,"&gt;0")</f>
        <v>0</v>
      </c>
      <c r="BA21" s="533">
        <f>SUMIF(BA3:BA20,"&gt;0")</f>
        <v>0</v>
      </c>
      <c r="BB21" s="533">
        <f>SUMIF(BB3:BB20,"&gt;0")</f>
        <v>0</v>
      </c>
      <c r="BC21" s="533">
        <f>SUMIF(BC3:BC20,"&gt;0")</f>
        <v>0.20220547266506239</v>
      </c>
      <c r="BD21" s="534">
        <f>SUMIF(BD3:BD20,"&gt;0")</f>
        <v>782.5440000000001</v>
      </c>
    </row>
    <row r="22" spans="1:56">
      <c r="Q22" s="537">
        <f>Q21*2</f>
        <v>1565.0880000000002</v>
      </c>
      <c r="R22" s="538"/>
      <c r="S22" s="538"/>
      <c r="V22" s="539"/>
    </row>
    <row r="24" spans="1:56">
      <c r="X24" s="539" t="s">
        <v>302</v>
      </c>
      <c r="Y24" s="560">
        <v>6.9362842502558074E-3</v>
      </c>
      <c r="Z24" s="560">
        <v>0</v>
      </c>
      <c r="AA24" s="560">
        <v>7.043868390778743E-2</v>
      </c>
      <c r="AB24" s="560">
        <v>7.3094470023915567E-3</v>
      </c>
      <c r="AC24" s="560">
        <v>0.10479288109976906</v>
      </c>
      <c r="AD24" s="560">
        <v>0</v>
      </c>
      <c r="AE24" s="560">
        <v>3.5141572126882485E-5</v>
      </c>
      <c r="AF24" s="560">
        <v>0.66746496434915514</v>
      </c>
      <c r="AG24" s="560">
        <v>6.9681739537155854E-2</v>
      </c>
      <c r="AH24" s="560">
        <v>0</v>
      </c>
      <c r="AI24" s="560">
        <v>0</v>
      </c>
      <c r="AJ24" s="560">
        <v>2.1084943276129491E-5</v>
      </c>
      <c r="AK24" s="560">
        <v>0</v>
      </c>
      <c r="AL24" s="560">
        <v>1.4056628850752994E-6</v>
      </c>
      <c r="AM24" s="560">
        <v>1.4056628850752996E-5</v>
      </c>
      <c r="AN24" s="560">
        <v>9.8396401955270964E-4</v>
      </c>
      <c r="AO24" s="560">
        <v>0</v>
      </c>
      <c r="AP24" s="560">
        <v>0</v>
      </c>
      <c r="AQ24" s="560">
        <v>7.122554954454155E-2</v>
      </c>
      <c r="AR24" s="560">
        <v>0</v>
      </c>
      <c r="AS24" s="560">
        <v>0</v>
      </c>
      <c r="AT24" s="560">
        <v>0</v>
      </c>
      <c r="AU24" s="560">
        <v>0</v>
      </c>
      <c r="AV24" s="560">
        <v>0</v>
      </c>
      <c r="AW24" s="560">
        <v>0</v>
      </c>
      <c r="AX24" s="560">
        <v>0</v>
      </c>
      <c r="AY24" s="560">
        <v>6.9255380593590357E-4</v>
      </c>
      <c r="AZ24" s="560">
        <v>0</v>
      </c>
      <c r="BA24" s="560">
        <v>0</v>
      </c>
      <c r="BB24" s="560">
        <v>0</v>
      </c>
      <c r="BC24" s="560">
        <v>4.0224367631611291E-4</v>
      </c>
    </row>
    <row r="26" spans="1:56">
      <c r="Y26" s="589">
        <f>(Y8+Y14+Y20)/3</f>
        <v>4.8569992306302023E-3</v>
      </c>
      <c r="Z26" s="589">
        <f t="shared" ref="Z26:BD26" si="68">(Z8+Z14+Z20)/3</f>
        <v>0</v>
      </c>
      <c r="AA26" s="589">
        <f t="shared" si="68"/>
        <v>4.945427183437906E-2</v>
      </c>
      <c r="AB26" s="589">
        <f t="shared" si="68"/>
        <v>4.6536209464158144E-3</v>
      </c>
      <c r="AC26" s="589">
        <f t="shared" si="68"/>
        <v>6.7707909364767727E-2</v>
      </c>
      <c r="AD26" s="589">
        <f t="shared" si="68"/>
        <v>2.8078827349840396E-3</v>
      </c>
      <c r="AE26" s="589">
        <f t="shared" si="68"/>
        <v>2.2373177626999102E-5</v>
      </c>
      <c r="AF26" s="589">
        <f t="shared" si="68"/>
        <v>0.69927732978411095</v>
      </c>
      <c r="AG26" s="589">
        <f t="shared" si="68"/>
        <v>4.5767407247564985E-2</v>
      </c>
      <c r="AH26" s="589">
        <f t="shared" si="68"/>
        <v>0</v>
      </c>
      <c r="AI26" s="589">
        <f t="shared" si="68"/>
        <v>0</v>
      </c>
      <c r="AJ26" s="589">
        <f t="shared" si="68"/>
        <v>1.3423906576199463E-5</v>
      </c>
      <c r="AK26" s="589">
        <f t="shared" si="68"/>
        <v>0</v>
      </c>
      <c r="AL26" s="589">
        <f t="shared" si="68"/>
        <v>2.8168320060348388E-4</v>
      </c>
      <c r="AM26" s="589">
        <f t="shared" si="68"/>
        <v>1.0548657932472445E-3</v>
      </c>
      <c r="AN26" s="589">
        <f t="shared" si="68"/>
        <v>2.5147303162476316E-3</v>
      </c>
      <c r="AO26" s="589">
        <f t="shared" si="68"/>
        <v>0</v>
      </c>
      <c r="AP26" s="589">
        <f t="shared" si="68"/>
        <v>2.2188719212243187E-2</v>
      </c>
      <c r="AQ26" s="589">
        <f t="shared" si="68"/>
        <v>9.8319207095955749E-2</v>
      </c>
      <c r="AR26" s="589">
        <f t="shared" si="68"/>
        <v>3.8256412434902045E-4</v>
      </c>
      <c r="AS26" s="589">
        <f t="shared" si="68"/>
        <v>0</v>
      </c>
      <c r="AT26" s="589">
        <f t="shared" si="68"/>
        <v>0</v>
      </c>
      <c r="AU26" s="589">
        <f t="shared" si="68"/>
        <v>0</v>
      </c>
      <c r="AV26" s="589">
        <f t="shared" si="68"/>
        <v>0</v>
      </c>
      <c r="AW26" s="589">
        <f t="shared" si="68"/>
        <v>0</v>
      </c>
      <c r="AX26" s="589">
        <f t="shared" si="68"/>
        <v>0</v>
      </c>
      <c r="AY26" s="589">
        <f t="shared" si="68"/>
        <v>4.4092020870646273E-4</v>
      </c>
      <c r="AZ26" s="589">
        <f t="shared" si="68"/>
        <v>0</v>
      </c>
      <c r="BA26" s="589">
        <f t="shared" si="68"/>
        <v>0</v>
      </c>
      <c r="BB26" s="589">
        <f t="shared" si="68"/>
        <v>0</v>
      </c>
      <c r="BC26" s="589">
        <f t="shared" si="68"/>
        <v>2.5609182159136082E-4</v>
      </c>
      <c r="BD26" s="589">
        <f>SUM(Y26:BC26)</f>
        <v>1</v>
      </c>
    </row>
  </sheetData>
  <mergeCells count="15">
    <mergeCell ref="G3:G7"/>
    <mergeCell ref="G9:G13"/>
    <mergeCell ref="G15:G19"/>
    <mergeCell ref="L1:L2"/>
    <mergeCell ref="Q1:V1"/>
    <mergeCell ref="W1:X1"/>
    <mergeCell ref="Y1:BD1"/>
    <mergeCell ref="Q21:S21"/>
    <mergeCell ref="Q22:S22"/>
    <mergeCell ref="A1:F1"/>
    <mergeCell ref="G1:G2"/>
    <mergeCell ref="H1:H2"/>
    <mergeCell ref="I1:I2"/>
    <mergeCell ref="J1:J2"/>
    <mergeCell ref="K1:K2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5"/>
  <sheetViews>
    <sheetView topLeftCell="A23" zoomScale="85" zoomScaleNormal="85" workbookViewId="0">
      <selection activeCell="L43" sqref="L43:L44"/>
    </sheetView>
  </sheetViews>
  <sheetFormatPr defaultRowHeight="15"/>
  <cols>
    <col min="1" max="5" width="2.140625" style="2" bestFit="1" customWidth="1"/>
    <col min="6" max="6" width="2" style="80" bestFit="1" customWidth="1"/>
    <col min="7" max="7" width="15" style="2" bestFit="1" customWidth="1"/>
    <col min="8" max="9" width="9.140625" style="2" hidden="1" customWidth="1"/>
    <col min="10" max="10" width="48.7109375" style="2" bestFit="1" customWidth="1"/>
    <col min="11" max="12" width="6.7109375" style="2" customWidth="1"/>
    <col min="13" max="13" width="8.28515625" style="2" hidden="1" customWidth="1"/>
    <col min="14" max="16" width="9.140625" style="2" hidden="1" customWidth="1"/>
    <col min="17" max="17" width="9.7109375" style="81" customWidth="1"/>
    <col min="18" max="18" width="9.7109375" style="2" customWidth="1"/>
    <col min="19" max="19" width="10.7109375" style="2" customWidth="1"/>
    <col min="20" max="20" width="6.85546875" style="2" bestFit="1" customWidth="1"/>
    <col min="21" max="21" width="10.42578125" style="2" bestFit="1" customWidth="1"/>
    <col min="22" max="22" width="7.5703125" style="2" bestFit="1" customWidth="1"/>
    <col min="23" max="24" width="20.7109375" style="81" customWidth="1"/>
    <col min="25" max="25" width="9.140625" style="82"/>
    <col min="26" max="16384" width="9.140625" style="2"/>
  </cols>
  <sheetData>
    <row r="1" spans="1:57">
      <c r="A1" s="440" t="s">
        <v>0</v>
      </c>
      <c r="B1" s="441"/>
      <c r="C1" s="441"/>
      <c r="D1" s="441"/>
      <c r="E1" s="441"/>
      <c r="F1" s="442"/>
      <c r="G1" s="443" t="s">
        <v>1</v>
      </c>
      <c r="H1" s="445" t="s">
        <v>2</v>
      </c>
      <c r="I1" s="445" t="s">
        <v>3</v>
      </c>
      <c r="J1" s="445" t="s">
        <v>4</v>
      </c>
      <c r="K1" s="445" t="s">
        <v>5</v>
      </c>
      <c r="L1" s="447" t="s">
        <v>6</v>
      </c>
      <c r="M1" s="1"/>
      <c r="N1" s="1"/>
      <c r="O1" s="1"/>
      <c r="P1" s="1"/>
      <c r="Q1" s="449" t="s">
        <v>7</v>
      </c>
      <c r="R1" s="450"/>
      <c r="S1" s="450"/>
      <c r="T1" s="450"/>
      <c r="U1" s="450"/>
      <c r="V1" s="450"/>
      <c r="W1" s="431" t="s">
        <v>8</v>
      </c>
      <c r="X1" s="432"/>
      <c r="Y1" s="433" t="s">
        <v>9</v>
      </c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4"/>
    </row>
    <row r="2" spans="1:57" ht="24" thickBot="1">
      <c r="A2" s="3">
        <v>0</v>
      </c>
      <c r="B2" s="4">
        <v>1</v>
      </c>
      <c r="C2" s="4">
        <v>2</v>
      </c>
      <c r="D2" s="4">
        <v>3</v>
      </c>
      <c r="E2" s="4">
        <v>4</v>
      </c>
      <c r="F2" s="5">
        <v>5</v>
      </c>
      <c r="G2" s="444"/>
      <c r="H2" s="446"/>
      <c r="I2" s="446"/>
      <c r="J2" s="446"/>
      <c r="K2" s="446"/>
      <c r="L2" s="448"/>
      <c r="M2" s="6" t="s">
        <v>10</v>
      </c>
      <c r="N2" s="6" t="s">
        <v>11</v>
      </c>
      <c r="O2" s="6"/>
      <c r="P2" s="6" t="s">
        <v>12</v>
      </c>
      <c r="Q2" s="7" t="s">
        <v>13</v>
      </c>
      <c r="R2" s="8" t="s">
        <v>14</v>
      </c>
      <c r="S2" s="8" t="s">
        <v>15</v>
      </c>
      <c r="T2" s="9" t="s">
        <v>16</v>
      </c>
      <c r="U2" s="9" t="s">
        <v>17</v>
      </c>
      <c r="V2" s="9" t="s">
        <v>18</v>
      </c>
      <c r="W2" s="4" t="s">
        <v>19</v>
      </c>
      <c r="X2" s="4" t="s">
        <v>20</v>
      </c>
      <c r="Y2" s="4" t="str">
        <f>'[1]Material DB'!B2</f>
        <v>H</v>
      </c>
      <c r="Z2" s="4" t="str">
        <f>'[1]Material DB'!C2</f>
        <v>B</v>
      </c>
      <c r="AA2" s="4" t="str">
        <f>'[1]Material DB'!D2</f>
        <v>C</v>
      </c>
      <c r="AB2" s="4" t="str">
        <f>'[1]Material DB'!E2</f>
        <v>N</v>
      </c>
      <c r="AC2" s="4" t="str">
        <f>'[1]Material DB'!F2</f>
        <v>O</v>
      </c>
      <c r="AD2" s="4" t="str">
        <f>'[1]Material DB'!G2</f>
        <v>F</v>
      </c>
      <c r="AE2" s="4" t="str">
        <f>'[1]Material DB'!H2</f>
        <v>Mg</v>
      </c>
      <c r="AF2" s="4" t="str">
        <f>'[1]Material DB'!I2</f>
        <v>Al</v>
      </c>
      <c r="AG2" s="4" t="str">
        <f>'[1]Material DB'!J2</f>
        <v>Si</v>
      </c>
      <c r="AH2" s="4" t="str">
        <f>'[1]Material DB'!K2</f>
        <v>P</v>
      </c>
      <c r="AI2" s="4" t="str">
        <f>'[1]Material DB'!L2</f>
        <v>S</v>
      </c>
      <c r="AJ2" s="4" t="str">
        <f>'[1]Material DB'!M2</f>
        <v>Ti</v>
      </c>
      <c r="AK2" s="4" t="str">
        <f>'[1]Material DB'!N2</f>
        <v>V</v>
      </c>
      <c r="AL2" s="4" t="str">
        <f>'[1]Material DB'!O2</f>
        <v>Cr</v>
      </c>
      <c r="AM2" s="4" t="str">
        <f>'[1]Material DB'!P2</f>
        <v>Mn</v>
      </c>
      <c r="AN2" s="4" t="str">
        <f>'[1]Material DB'!Q2</f>
        <v>Fe</v>
      </c>
      <c r="AO2" s="4" t="str">
        <f>'[1]Material DB'!R2</f>
        <v>Co</v>
      </c>
      <c r="AP2" s="4" t="str">
        <f>'[1]Material DB'!S2</f>
        <v>Ni</v>
      </c>
      <c r="AQ2" s="4" t="str">
        <f>'[1]Material DB'!T2</f>
        <v>Cu</v>
      </c>
      <c r="AR2" s="4" t="str">
        <f>'[1]Material DB'!U2</f>
        <v>Zn</v>
      </c>
      <c r="AS2" s="4" t="str">
        <f>'[1]Material DB'!V2</f>
        <v>Mo</v>
      </c>
      <c r="AT2" s="4" t="str">
        <f>'[1]Material DB'!W2</f>
        <v>Ru</v>
      </c>
      <c r="AU2" s="4" t="str">
        <f>'[1]Material DB'!X2</f>
        <v>Pd</v>
      </c>
      <c r="AV2" s="4" t="str">
        <f>'[1]Material DB'!Y2</f>
        <v>Ag</v>
      </c>
      <c r="AW2" s="4" t="str">
        <f>'[1]Material DB'!Z2</f>
        <v>Cd</v>
      </c>
      <c r="AX2" s="4" t="str">
        <f>'[1]Material DB'!AA2</f>
        <v>In</v>
      </c>
      <c r="AY2" s="4" t="str">
        <f>'[1]Material DB'!AB2</f>
        <v>Sn</v>
      </c>
      <c r="AZ2" s="4" t="str">
        <f>'[1]Material DB'!AC2</f>
        <v>Ba</v>
      </c>
      <c r="BA2" s="4" t="str">
        <f>'[1]Material DB'!AD2</f>
        <v>W</v>
      </c>
      <c r="BB2" s="4" t="str">
        <f>'[1]Material DB'!AE2</f>
        <v>Au</v>
      </c>
      <c r="BC2" s="4" t="str">
        <f>'[1]Material DB'!AF2</f>
        <v>Pb</v>
      </c>
      <c r="BD2" s="5" t="s">
        <v>21</v>
      </c>
    </row>
    <row r="3" spans="1:57" ht="15.75" thickTop="1">
      <c r="A3" s="10"/>
      <c r="B3" s="11" t="s">
        <v>25</v>
      </c>
      <c r="C3" s="11"/>
      <c r="D3" s="11"/>
      <c r="E3" s="11"/>
      <c r="F3" s="12"/>
      <c r="G3" s="13" t="s">
        <v>143</v>
      </c>
      <c r="H3" s="14"/>
      <c r="I3" s="14"/>
      <c r="J3" s="14" t="s">
        <v>135</v>
      </c>
      <c r="K3" s="15">
        <v>1</v>
      </c>
      <c r="L3" s="16"/>
      <c r="M3" s="17" t="s">
        <v>22</v>
      </c>
      <c r="N3" s="17">
        <v>110</v>
      </c>
      <c r="O3" s="17" t="s">
        <v>23</v>
      </c>
      <c r="P3" s="18" t="s">
        <v>24</v>
      </c>
      <c r="Q3" s="19"/>
      <c r="R3" s="20">
        <f>K3*Q3</f>
        <v>0</v>
      </c>
      <c r="S3" s="21">
        <f t="shared" ref="S3:S35" si="0">R3/Q$36</f>
        <v>0</v>
      </c>
      <c r="T3" s="150"/>
      <c r="U3" s="22"/>
      <c r="V3" s="16"/>
      <c r="W3" s="23"/>
      <c r="X3" s="24"/>
      <c r="Y3" s="25" t="e">
        <f>(VLOOKUP($X3,'[1]Material DB'!$A$3:$AF$113,'[1]Material DB'!B$40,FALSE))/100*$R3</f>
        <v>#N/A</v>
      </c>
      <c r="Z3" s="25" t="e">
        <f>(VLOOKUP($X3,'[1]Material DB'!$A$3:$AF$113,'[1]Material DB'!C$40,FALSE))/100*$R3</f>
        <v>#N/A</v>
      </c>
      <c r="AA3" s="25" t="e">
        <f>(VLOOKUP($X3,'[1]Material DB'!$A$3:$AF$113,'[1]Material DB'!D$40,FALSE))/100*$R3</f>
        <v>#N/A</v>
      </c>
      <c r="AB3" s="25" t="e">
        <f>(VLOOKUP($X3,'[1]Material DB'!$A$3:$AF$113,'[1]Material DB'!E$40,FALSE))/100*$R3</f>
        <v>#N/A</v>
      </c>
      <c r="AC3" s="25" t="e">
        <f>(VLOOKUP($X3,'[1]Material DB'!$A$3:$AF$113,'[1]Material DB'!F$40,FALSE))/100*$R3</f>
        <v>#N/A</v>
      </c>
      <c r="AD3" s="25" t="e">
        <f>(VLOOKUP($X3,'[1]Material DB'!$A$3:$AF$113,'[1]Material DB'!G$40,FALSE))/100*$R3</f>
        <v>#N/A</v>
      </c>
      <c r="AE3" s="25" t="e">
        <f>(VLOOKUP($X3,'[1]Material DB'!$A$3:$AF$113,'[1]Material DB'!H$40,FALSE))/100*$R3</f>
        <v>#N/A</v>
      </c>
      <c r="AF3" s="25" t="e">
        <f>(VLOOKUP($X3,'[1]Material DB'!$A$3:$AF$113,'[1]Material DB'!I$40,FALSE))/100*$R3</f>
        <v>#N/A</v>
      </c>
      <c r="AG3" s="25" t="e">
        <f>(VLOOKUP($X3,'[1]Material DB'!$A$3:$AF$113,'[1]Material DB'!J$40,FALSE))/100*$R3</f>
        <v>#N/A</v>
      </c>
      <c r="AH3" s="25" t="e">
        <f>(VLOOKUP($X3,'[1]Material DB'!$A$3:$AF$113,'[1]Material DB'!K$40,FALSE))/100*$R3</f>
        <v>#N/A</v>
      </c>
      <c r="AI3" s="25" t="e">
        <f>(VLOOKUP($X3,'[1]Material DB'!$A$3:$AF$113,'[1]Material DB'!L$40,FALSE))/100*$R3</f>
        <v>#N/A</v>
      </c>
      <c r="AJ3" s="25" t="e">
        <f>(VLOOKUP($X3,'[1]Material DB'!$A$3:$AF$113,'[1]Material DB'!M$40,FALSE))/100*$R3</f>
        <v>#N/A</v>
      </c>
      <c r="AK3" s="25" t="e">
        <f>(VLOOKUP($X3,'[1]Material DB'!$A$3:$AF$113,'[1]Material DB'!N$40,FALSE))/100*$R3</f>
        <v>#N/A</v>
      </c>
      <c r="AL3" s="25" t="e">
        <f>(VLOOKUP($X3,'[1]Material DB'!$A$3:$AF$113,'[1]Material DB'!O$40,FALSE))/100*$R3</f>
        <v>#N/A</v>
      </c>
      <c r="AM3" s="25" t="e">
        <f>(VLOOKUP($X3,'[1]Material DB'!$A$3:$AF$113,'[1]Material DB'!P$40,FALSE))/100*$R3</f>
        <v>#N/A</v>
      </c>
      <c r="AN3" s="25" t="e">
        <f>(VLOOKUP($X3,'[1]Material DB'!$A$3:$AF$113,'[1]Material DB'!Q$40,FALSE))/100*$R3</f>
        <v>#N/A</v>
      </c>
      <c r="AO3" s="25" t="e">
        <f>(VLOOKUP($X3,'[1]Material DB'!$A$3:$AF$113,'[1]Material DB'!R$40,FALSE))/100*$R3</f>
        <v>#N/A</v>
      </c>
      <c r="AP3" s="25" t="e">
        <f>(VLOOKUP($X3,'[1]Material DB'!$A$3:$AF$113,'[1]Material DB'!S$40,FALSE))/100*$R3</f>
        <v>#N/A</v>
      </c>
      <c r="AQ3" s="25" t="e">
        <f>(VLOOKUP($X3,'[1]Material DB'!$A$3:$AF$113,'[1]Material DB'!T$40,FALSE))/100*$R3</f>
        <v>#N/A</v>
      </c>
      <c r="AR3" s="25" t="e">
        <f>(VLOOKUP($X3,'[1]Material DB'!$A$3:$AF$113,'[1]Material DB'!U$40,FALSE))/100*$R3</f>
        <v>#N/A</v>
      </c>
      <c r="AS3" s="25" t="e">
        <f>(VLOOKUP($X3,'[1]Material DB'!$A$3:$AF$113,'[1]Material DB'!V$40,FALSE))/100*$R3</f>
        <v>#N/A</v>
      </c>
      <c r="AT3" s="25" t="e">
        <f>(VLOOKUP($X3,'[1]Material DB'!$A$3:$AF$113,'[1]Material DB'!W$40,FALSE))/100*$R3</f>
        <v>#N/A</v>
      </c>
      <c r="AU3" s="25" t="e">
        <f>(VLOOKUP($X3,'[1]Material DB'!$A$3:$AF$113,'[1]Material DB'!X$40,FALSE))/100*$R3</f>
        <v>#N/A</v>
      </c>
      <c r="AV3" s="25" t="e">
        <f>(VLOOKUP($X3,'[1]Material DB'!$A$3:$AF$113,'[1]Material DB'!Y$40,FALSE))/100*$R3</f>
        <v>#N/A</v>
      </c>
      <c r="AW3" s="25" t="e">
        <f>(VLOOKUP($X3,'[1]Material DB'!$A$3:$AF$113,'[1]Material DB'!Z$40,FALSE))/100*$R3</f>
        <v>#N/A</v>
      </c>
      <c r="AX3" s="25" t="e">
        <f>(VLOOKUP($X3,'[1]Material DB'!$A$3:$AF$113,'[1]Material DB'!AA$40,FALSE))/100*$R3</f>
        <v>#N/A</v>
      </c>
      <c r="AY3" s="25" t="e">
        <f>(VLOOKUP($X3,'[1]Material DB'!$A$3:$AF$113,'[1]Material DB'!AB$40,FALSE))/100*$R3</f>
        <v>#N/A</v>
      </c>
      <c r="AZ3" s="25" t="e">
        <f>(VLOOKUP($X3,'[1]Material DB'!$A$3:$AF$113,'[1]Material DB'!AC$40,FALSE))/100*$R3</f>
        <v>#N/A</v>
      </c>
      <c r="BA3" s="25" t="e">
        <f>(VLOOKUP($X3,'[1]Material DB'!$A$3:$AF$113,'[1]Material DB'!AD$40,FALSE))/100*$R3</f>
        <v>#N/A</v>
      </c>
      <c r="BB3" s="25" t="e">
        <f>(VLOOKUP($X3,'[1]Material DB'!$A$3:$AF$113,'[1]Material DB'!AE$40,FALSE))/100*$R3</f>
        <v>#N/A</v>
      </c>
      <c r="BC3" s="25" t="e">
        <f>(VLOOKUP($X3,'[1]Material DB'!$A$3:$AF$113,'[1]Material DB'!AF$40,FALSE))/100*$R3</f>
        <v>#N/A</v>
      </c>
      <c r="BD3" s="26" t="e">
        <f t="shared" ref="BD3:BD35" si="1">SUM(Y3:BC3)</f>
        <v>#N/A</v>
      </c>
      <c r="BE3" s="81"/>
    </row>
    <row r="4" spans="1:57">
      <c r="A4" s="27"/>
      <c r="B4" s="28" t="s">
        <v>25</v>
      </c>
      <c r="C4" s="28"/>
      <c r="D4" s="28"/>
      <c r="E4" s="28"/>
      <c r="F4" s="29"/>
      <c r="G4" s="30" t="s">
        <v>144</v>
      </c>
      <c r="H4" s="31"/>
      <c r="I4" s="31"/>
      <c r="J4" s="31" t="s">
        <v>136</v>
      </c>
      <c r="K4" s="15">
        <v>1</v>
      </c>
      <c r="L4" s="28"/>
      <c r="M4" s="32"/>
      <c r="N4" s="32"/>
      <c r="O4" s="32"/>
      <c r="P4" s="33"/>
      <c r="Q4" s="34"/>
      <c r="R4" s="35">
        <f>K4*Q4</f>
        <v>0</v>
      </c>
      <c r="S4" s="36">
        <f t="shared" si="0"/>
        <v>0</v>
      </c>
      <c r="T4" s="151"/>
      <c r="U4" s="37"/>
      <c r="V4" s="28"/>
      <c r="W4" s="38"/>
      <c r="X4" s="39"/>
      <c r="Y4" s="25" t="e">
        <f>(VLOOKUP($X4,'[1]Material DB'!$A$3:$AF$113,'[1]Material DB'!B$40,FALSE))/100*$R4</f>
        <v>#N/A</v>
      </c>
      <c r="Z4" s="25" t="e">
        <f>(VLOOKUP($X4,'[1]Material DB'!$A$3:$AF$113,'[1]Material DB'!C$40,FALSE))/100*$R4</f>
        <v>#N/A</v>
      </c>
      <c r="AA4" s="25" t="e">
        <f>(VLOOKUP($X4,'[1]Material DB'!$A$3:$AF$113,'[1]Material DB'!D$40,FALSE))/100*$R4</f>
        <v>#N/A</v>
      </c>
      <c r="AB4" s="25" t="e">
        <f>(VLOOKUP($X4,'[1]Material DB'!$A$3:$AF$113,'[1]Material DB'!E$40,FALSE))/100*$R4</f>
        <v>#N/A</v>
      </c>
      <c r="AC4" s="25" t="e">
        <f>(VLOOKUP($X4,'[1]Material DB'!$A$3:$AF$113,'[1]Material DB'!F$40,FALSE))/100*$R4</f>
        <v>#N/A</v>
      </c>
      <c r="AD4" s="25" t="e">
        <f>(VLOOKUP($X4,'[1]Material DB'!$A$3:$AF$113,'[1]Material DB'!G$40,FALSE))/100*$R4</f>
        <v>#N/A</v>
      </c>
      <c r="AE4" s="25" t="e">
        <f>(VLOOKUP($X4,'[1]Material DB'!$A$3:$AF$113,'[1]Material DB'!H$40,FALSE))/100*$R4</f>
        <v>#N/A</v>
      </c>
      <c r="AF4" s="25" t="e">
        <f>(VLOOKUP($X4,'[1]Material DB'!$A$3:$AF$113,'[1]Material DB'!I$40,FALSE))/100*$R4</f>
        <v>#N/A</v>
      </c>
      <c r="AG4" s="25" t="e">
        <f>(VLOOKUP($X4,'[1]Material DB'!$A$3:$AF$113,'[1]Material DB'!J$40,FALSE))/100*$R4</f>
        <v>#N/A</v>
      </c>
      <c r="AH4" s="25" t="e">
        <f>(VLOOKUP($X4,'[1]Material DB'!$A$3:$AF$113,'[1]Material DB'!K$40,FALSE))/100*$R4</f>
        <v>#N/A</v>
      </c>
      <c r="AI4" s="25" t="e">
        <f>(VLOOKUP($X4,'[1]Material DB'!$A$3:$AF$113,'[1]Material DB'!L$40,FALSE))/100*$R4</f>
        <v>#N/A</v>
      </c>
      <c r="AJ4" s="25" t="e">
        <f>(VLOOKUP($X4,'[1]Material DB'!$A$3:$AF$113,'[1]Material DB'!M$40,FALSE))/100*$R4</f>
        <v>#N/A</v>
      </c>
      <c r="AK4" s="25" t="e">
        <f>(VLOOKUP($X4,'[1]Material DB'!$A$3:$AF$113,'[1]Material DB'!N$40,FALSE))/100*$R4</f>
        <v>#N/A</v>
      </c>
      <c r="AL4" s="25" t="e">
        <f>(VLOOKUP($X4,'[1]Material DB'!$A$3:$AF$113,'[1]Material DB'!O$40,FALSE))/100*$R4</f>
        <v>#N/A</v>
      </c>
      <c r="AM4" s="25" t="e">
        <f>(VLOOKUP($X4,'[1]Material DB'!$A$3:$AF$113,'[1]Material DB'!P$40,FALSE))/100*$R4</f>
        <v>#N/A</v>
      </c>
      <c r="AN4" s="25" t="e">
        <f>(VLOOKUP($X4,'[1]Material DB'!$A$3:$AF$113,'[1]Material DB'!Q$40,FALSE))/100*$R4</f>
        <v>#N/A</v>
      </c>
      <c r="AO4" s="25" t="e">
        <f>(VLOOKUP($X4,'[1]Material DB'!$A$3:$AF$113,'[1]Material DB'!R$40,FALSE))/100*$R4</f>
        <v>#N/A</v>
      </c>
      <c r="AP4" s="25" t="e">
        <f>(VLOOKUP($X4,'[1]Material DB'!$A$3:$AF$113,'[1]Material DB'!S$40,FALSE))/100*$R4</f>
        <v>#N/A</v>
      </c>
      <c r="AQ4" s="25" t="e">
        <f>(VLOOKUP($X4,'[1]Material DB'!$A$3:$AF$113,'[1]Material DB'!T$40,FALSE))/100*$R4</f>
        <v>#N/A</v>
      </c>
      <c r="AR4" s="25" t="e">
        <f>(VLOOKUP($X4,'[1]Material DB'!$A$3:$AF$113,'[1]Material DB'!U$40,FALSE))/100*$R4</f>
        <v>#N/A</v>
      </c>
      <c r="AS4" s="25" t="e">
        <f>(VLOOKUP($X4,'[1]Material DB'!$A$3:$AF$113,'[1]Material DB'!V$40,FALSE))/100*$R4</f>
        <v>#N/A</v>
      </c>
      <c r="AT4" s="25" t="e">
        <f>(VLOOKUP($X4,'[1]Material DB'!$A$3:$AF$113,'[1]Material DB'!W$40,FALSE))/100*$R4</f>
        <v>#N/A</v>
      </c>
      <c r="AU4" s="25" t="e">
        <f>(VLOOKUP($X4,'[1]Material DB'!$A$3:$AF$113,'[1]Material DB'!X$40,FALSE))/100*$R4</f>
        <v>#N/A</v>
      </c>
      <c r="AV4" s="25" t="e">
        <f>(VLOOKUP($X4,'[1]Material DB'!$A$3:$AF$113,'[1]Material DB'!Y$40,FALSE))/100*$R4</f>
        <v>#N/A</v>
      </c>
      <c r="AW4" s="25" t="e">
        <f>(VLOOKUP($X4,'[1]Material DB'!$A$3:$AF$113,'[1]Material DB'!Z$40,FALSE))/100*$R4</f>
        <v>#N/A</v>
      </c>
      <c r="AX4" s="25" t="e">
        <f>(VLOOKUP($X4,'[1]Material DB'!$A$3:$AF$113,'[1]Material DB'!AA$40,FALSE))/100*$R4</f>
        <v>#N/A</v>
      </c>
      <c r="AY4" s="25" t="e">
        <f>(VLOOKUP($X4,'[1]Material DB'!$A$3:$AF$113,'[1]Material DB'!AB$40,FALSE))/100*$R4</f>
        <v>#N/A</v>
      </c>
      <c r="AZ4" s="25" t="e">
        <f>(VLOOKUP($X4,'[1]Material DB'!$A$3:$AF$113,'[1]Material DB'!AC$40,FALSE))/100*$R4</f>
        <v>#N/A</v>
      </c>
      <c r="BA4" s="25" t="e">
        <f>(VLOOKUP($X4,'[1]Material DB'!$A$3:$AF$113,'[1]Material DB'!AD$40,FALSE))/100*$R4</f>
        <v>#N/A</v>
      </c>
      <c r="BB4" s="25" t="e">
        <f>(VLOOKUP($X4,'[1]Material DB'!$A$3:$AF$113,'[1]Material DB'!AE$40,FALSE))/100*$R4</f>
        <v>#N/A</v>
      </c>
      <c r="BC4" s="25" t="e">
        <f>(VLOOKUP($X4,'[1]Material DB'!$A$3:$AF$113,'[1]Material DB'!AF$40,FALSE))/100*$R4</f>
        <v>#N/A</v>
      </c>
      <c r="BD4" s="40" t="e">
        <f t="shared" si="1"/>
        <v>#N/A</v>
      </c>
      <c r="BE4" s="81"/>
    </row>
    <row r="5" spans="1:57" s="112" customFormat="1">
      <c r="A5" s="98"/>
      <c r="B5" s="99" t="s">
        <v>25</v>
      </c>
      <c r="C5" s="99"/>
      <c r="D5" s="99"/>
      <c r="E5" s="99"/>
      <c r="F5" s="100"/>
      <c r="G5" s="101" t="s">
        <v>145</v>
      </c>
      <c r="H5" s="102"/>
      <c r="I5" s="102"/>
      <c r="J5" s="102" t="s">
        <v>174</v>
      </c>
      <c r="K5" s="103">
        <v>1</v>
      </c>
      <c r="L5" s="104" t="s">
        <v>26</v>
      </c>
      <c r="M5" s="105"/>
      <c r="N5" s="106"/>
      <c r="O5" s="106"/>
      <c r="P5" s="106"/>
      <c r="Q5" s="107">
        <f>SUM(R6:R8,R12:R14)</f>
        <v>785</v>
      </c>
      <c r="R5" s="108">
        <f>K5*Q5</f>
        <v>785</v>
      </c>
      <c r="S5" s="109">
        <f t="shared" si="0"/>
        <v>0.34304043070146312</v>
      </c>
      <c r="T5" s="179" t="s">
        <v>25</v>
      </c>
      <c r="U5" s="103"/>
      <c r="V5" s="103"/>
      <c r="W5" s="110" t="s">
        <v>27</v>
      </c>
      <c r="X5" s="110" t="s">
        <v>27</v>
      </c>
      <c r="Y5" s="209">
        <f>(SUMIF(Y6:Y8,"&gt;0")+SUMIF(Y12:Y14,"&gt;0"))*$K5</f>
        <v>6.1753003199999998</v>
      </c>
      <c r="Z5" s="209">
        <f t="shared" ref="Z5:BC5" si="2">(SUMIF(Z6:Z8,"&gt;0")+SUMIF(Z12:Z14,"&gt;0"))*$K5</f>
        <v>0</v>
      </c>
      <c r="AA5" s="209">
        <f t="shared" si="2"/>
        <v>278.88913056000007</v>
      </c>
      <c r="AB5" s="209">
        <f t="shared" si="2"/>
        <v>3.6750000000000003</v>
      </c>
      <c r="AC5" s="209">
        <f t="shared" si="2"/>
        <v>35.833457711999998</v>
      </c>
      <c r="AD5" s="209">
        <f t="shared" si="2"/>
        <v>1.0680000000000001</v>
      </c>
      <c r="AE5" s="209">
        <f t="shared" si="2"/>
        <v>0</v>
      </c>
      <c r="AF5" s="209">
        <f t="shared" si="2"/>
        <v>150.41576532799999</v>
      </c>
      <c r="AG5" s="209">
        <f t="shared" si="2"/>
        <v>62.766532991999995</v>
      </c>
      <c r="AH5" s="209">
        <f t="shared" si="2"/>
        <v>0</v>
      </c>
      <c r="AI5" s="209">
        <f t="shared" si="2"/>
        <v>0</v>
      </c>
      <c r="AJ5" s="209">
        <f t="shared" si="2"/>
        <v>0</v>
      </c>
      <c r="AK5" s="209">
        <f t="shared" si="2"/>
        <v>0</v>
      </c>
      <c r="AL5" s="209">
        <f t="shared" si="2"/>
        <v>0.10680000000000001</v>
      </c>
      <c r="AM5" s="209">
        <f t="shared" si="2"/>
        <v>0.70440000000000014</v>
      </c>
      <c r="AN5" s="209">
        <f t="shared" si="2"/>
        <v>0.78480000000000005</v>
      </c>
      <c r="AO5" s="209">
        <f t="shared" si="2"/>
        <v>0</v>
      </c>
      <c r="AP5" s="209">
        <f t="shared" si="2"/>
        <v>5.7304000000000004</v>
      </c>
      <c r="AQ5" s="209">
        <f t="shared" si="2"/>
        <v>13.789200000000003</v>
      </c>
      <c r="AR5" s="209">
        <f t="shared" si="2"/>
        <v>7.490079999999999</v>
      </c>
      <c r="AS5" s="209">
        <f t="shared" si="2"/>
        <v>0</v>
      </c>
      <c r="AT5" s="209">
        <f t="shared" si="2"/>
        <v>0</v>
      </c>
      <c r="AU5" s="209">
        <f t="shared" si="2"/>
        <v>0</v>
      </c>
      <c r="AV5" s="209">
        <f t="shared" si="2"/>
        <v>0</v>
      </c>
      <c r="AW5" s="209">
        <f t="shared" si="2"/>
        <v>0</v>
      </c>
      <c r="AX5" s="209">
        <f t="shared" si="2"/>
        <v>0</v>
      </c>
      <c r="AY5" s="209">
        <f t="shared" si="2"/>
        <v>4.0774137937920001E-2</v>
      </c>
      <c r="AZ5" s="209">
        <f t="shared" si="2"/>
        <v>0</v>
      </c>
      <c r="BA5" s="209">
        <f t="shared" si="2"/>
        <v>0</v>
      </c>
      <c r="BB5" s="209">
        <f t="shared" si="2"/>
        <v>0</v>
      </c>
      <c r="BC5" s="209">
        <f t="shared" si="2"/>
        <v>3.690568286208E-2</v>
      </c>
      <c r="BD5" s="210">
        <f t="shared" si="1"/>
        <v>567.50654673280008</v>
      </c>
      <c r="BE5" s="413">
        <v>785</v>
      </c>
    </row>
    <row r="6" spans="1:57" s="112" customFormat="1">
      <c r="A6" s="113"/>
      <c r="B6" s="103"/>
      <c r="C6" s="103" t="s">
        <v>25</v>
      </c>
      <c r="D6" s="103"/>
      <c r="E6" s="103"/>
      <c r="F6" s="114"/>
      <c r="G6" s="105" t="s">
        <v>146</v>
      </c>
      <c r="H6" s="106"/>
      <c r="I6" s="106"/>
      <c r="J6" s="106" t="s">
        <v>137</v>
      </c>
      <c r="K6" s="103">
        <v>1</v>
      </c>
      <c r="L6" s="104" t="s">
        <v>26</v>
      </c>
      <c r="M6" s="105"/>
      <c r="N6" s="106"/>
      <c r="O6" s="106"/>
      <c r="P6" s="106"/>
      <c r="Q6" s="115">
        <f>'Disk supp ring'!Q9:S9</f>
        <v>170.76000000000002</v>
      </c>
      <c r="R6" s="108">
        <f>K6*Q6</f>
        <v>170.76000000000002</v>
      </c>
      <c r="S6" s="109">
        <f t="shared" si="0"/>
        <v>7.462112604660108E-2</v>
      </c>
      <c r="T6" s="179" t="s">
        <v>25</v>
      </c>
      <c r="U6" s="103"/>
      <c r="V6" s="110"/>
      <c r="W6" s="110" t="s">
        <v>27</v>
      </c>
      <c r="X6" s="182" t="s">
        <v>27</v>
      </c>
      <c r="Y6" s="209">
        <f>'Disk supp ring'!Y$9</f>
        <v>5.4136911999999997</v>
      </c>
      <c r="Z6" s="209">
        <f>'Disk supp ring'!Z$9</f>
        <v>0</v>
      </c>
      <c r="AA6" s="209">
        <f>'Disk supp ring'!AA$9</f>
        <v>140.48841200000001</v>
      </c>
      <c r="AB6" s="209">
        <f>'Disk supp ring'!AB$9</f>
        <v>0</v>
      </c>
      <c r="AC6" s="209">
        <f>'Disk supp ring'!AC$9</f>
        <v>18.283511999999998</v>
      </c>
      <c r="AD6" s="209">
        <f>'Disk supp ring'!AD$9</f>
        <v>7.0000000000000007E-2</v>
      </c>
      <c r="AE6" s="209">
        <f>'Disk supp ring'!AE$9</f>
        <v>0</v>
      </c>
      <c r="AF6" s="209">
        <f>'Disk supp ring'!AF$9</f>
        <v>6.8389999999999995</v>
      </c>
      <c r="AG6" s="209">
        <f>'Disk supp ring'!AG$9</f>
        <v>3.5000000000000003E-2</v>
      </c>
      <c r="AH6" s="209">
        <f>'Disk supp ring'!AH$9</f>
        <v>0</v>
      </c>
      <c r="AI6" s="209">
        <f>'Disk supp ring'!AI$9</f>
        <v>0</v>
      </c>
      <c r="AJ6" s="209">
        <f>'Disk supp ring'!AJ$9</f>
        <v>0</v>
      </c>
      <c r="AK6" s="209">
        <f>'Disk supp ring'!AK$9</f>
        <v>0</v>
      </c>
      <c r="AL6" s="209">
        <f>'Disk supp ring'!AL$9</f>
        <v>7.0000000000000001E-3</v>
      </c>
      <c r="AM6" s="209">
        <f>'Disk supp ring'!AM$9</f>
        <v>7.0000000000000001E-3</v>
      </c>
      <c r="AN6" s="209">
        <f>'Disk supp ring'!AN$9</f>
        <v>2.8000000000000001E-2</v>
      </c>
      <c r="AO6" s="209">
        <f>'Disk supp ring'!AO$9</f>
        <v>0</v>
      </c>
      <c r="AP6" s="209">
        <f>'Disk supp ring'!AP$9</f>
        <v>0</v>
      </c>
      <c r="AQ6" s="209">
        <f>'Disk supp ring'!AQ$9</f>
        <v>1.4E-2</v>
      </c>
      <c r="AR6" s="209">
        <f>'Disk supp ring'!AR$9</f>
        <v>0</v>
      </c>
      <c r="AS6" s="209">
        <f>'Disk supp ring'!AS$9</f>
        <v>0</v>
      </c>
      <c r="AT6" s="209">
        <f>'Disk supp ring'!AT$9</f>
        <v>0</v>
      </c>
      <c r="AU6" s="209">
        <f>'Disk supp ring'!AU$9</f>
        <v>0</v>
      </c>
      <c r="AV6" s="209">
        <f>'Disk supp ring'!AV$9</f>
        <v>0</v>
      </c>
      <c r="AW6" s="209">
        <f>'Disk supp ring'!AW$9</f>
        <v>0</v>
      </c>
      <c r="AX6" s="209">
        <f>'Disk supp ring'!AX$9</f>
        <v>0</v>
      </c>
      <c r="AY6" s="209">
        <f>'Disk supp ring'!AY$9</f>
        <v>0</v>
      </c>
      <c r="AZ6" s="209">
        <f>'Disk supp ring'!AZ$9</f>
        <v>0</v>
      </c>
      <c r="BA6" s="209">
        <f>'Disk supp ring'!BA$9</f>
        <v>0</v>
      </c>
      <c r="BB6" s="209">
        <f>'Disk supp ring'!BB$9</f>
        <v>0</v>
      </c>
      <c r="BC6" s="209">
        <f>'Disk supp ring'!BC$9</f>
        <v>0</v>
      </c>
      <c r="BD6" s="300">
        <f t="shared" si="1"/>
        <v>171.1856152</v>
      </c>
      <c r="BE6" s="413"/>
    </row>
    <row r="7" spans="1:57" s="112" customFormat="1">
      <c r="A7" s="113"/>
      <c r="B7" s="103"/>
      <c r="C7" s="103" t="s">
        <v>25</v>
      </c>
      <c r="D7" s="103"/>
      <c r="E7" s="103"/>
      <c r="F7" s="114"/>
      <c r="G7" s="105" t="s">
        <v>147</v>
      </c>
      <c r="H7" s="106"/>
      <c r="I7" s="106"/>
      <c r="J7" s="106" t="s">
        <v>138</v>
      </c>
      <c r="K7" s="103">
        <v>4</v>
      </c>
      <c r="L7" s="104" t="s">
        <v>26</v>
      </c>
      <c r="M7" s="105"/>
      <c r="N7" s="106"/>
      <c r="O7" s="106"/>
      <c r="P7" s="106"/>
      <c r="Q7" s="107">
        <f>R7/K7</f>
        <v>6.32</v>
      </c>
      <c r="R7" s="108">
        <v>25.28</v>
      </c>
      <c r="S7" s="109">
        <f t="shared" si="0"/>
        <v>1.1047212851124826E-2</v>
      </c>
      <c r="T7" s="179" t="s">
        <v>25</v>
      </c>
      <c r="U7" s="103"/>
      <c r="V7" s="110"/>
      <c r="W7" s="405" t="s">
        <v>155</v>
      </c>
      <c r="X7" s="405" t="s">
        <v>156</v>
      </c>
      <c r="Y7" s="107">
        <f>(VLOOKUP($X7,'[1]Material DB'!$A$3:$AF$113,'[1]Material DB'!B$40,FALSE))/100*$R7</f>
        <v>0</v>
      </c>
      <c r="Z7" s="107">
        <f>(VLOOKUP($X7,'[1]Material DB'!$A$3:$AF$113,'[1]Material DB'!C$40,FALSE))/100*$R7</f>
        <v>0</v>
      </c>
      <c r="AA7" s="107">
        <f>(VLOOKUP($X7,'[1]Material DB'!$A$3:$AF$113,'[1]Material DB'!D$40,FALSE))/100*$R7</f>
        <v>0</v>
      </c>
      <c r="AB7" s="107">
        <f>(VLOOKUP($X7,'[1]Material DB'!$A$3:$AF$113,'[1]Material DB'!E$40,FALSE))/100*$R7</f>
        <v>0</v>
      </c>
      <c r="AC7" s="107">
        <f>(VLOOKUP($X7,'[1]Material DB'!$A$3:$AF$113,'[1]Material DB'!F$40,FALSE))/100*$R7</f>
        <v>0</v>
      </c>
      <c r="AD7" s="107">
        <f>(VLOOKUP($X7,'[1]Material DB'!$A$3:$AF$113,'[1]Material DB'!G$40,FALSE))/100*$R7</f>
        <v>0.25280000000000002</v>
      </c>
      <c r="AE7" s="107">
        <f>(VLOOKUP($X7,'[1]Material DB'!$A$3:$AF$113,'[1]Material DB'!H$40,FALSE))/100*$R7</f>
        <v>0</v>
      </c>
      <c r="AF7" s="107">
        <f>(VLOOKUP($X7,'[1]Material DB'!$A$3:$AF$113,'[1]Material DB'!I$40,FALSE))/100*$R7</f>
        <v>24.698560000000001</v>
      </c>
      <c r="AG7" s="107">
        <f>(VLOOKUP($X7,'[1]Material DB'!$A$3:$AF$113,'[1]Material DB'!J$40,FALSE))/100*$R7</f>
        <v>0.12640000000000001</v>
      </c>
      <c r="AH7" s="107">
        <f>(VLOOKUP($X7,'[1]Material DB'!$A$3:$AF$113,'[1]Material DB'!K$40,FALSE))/100*$R7</f>
        <v>0</v>
      </c>
      <c r="AI7" s="107">
        <f>(VLOOKUP($X7,'[1]Material DB'!$A$3:$AF$113,'[1]Material DB'!L$40,FALSE))/100*$R7</f>
        <v>0</v>
      </c>
      <c r="AJ7" s="107">
        <f>(VLOOKUP($X7,'[1]Material DB'!$A$3:$AF$113,'[1]Material DB'!M$40,FALSE))/100*$R7</f>
        <v>0</v>
      </c>
      <c r="AK7" s="107">
        <f>(VLOOKUP($X7,'[1]Material DB'!$A$3:$AF$113,'[1]Material DB'!N$40,FALSE))/100*$R7</f>
        <v>0</v>
      </c>
      <c r="AL7" s="107">
        <f>(VLOOKUP($X7,'[1]Material DB'!$A$3:$AF$113,'[1]Material DB'!O$40,FALSE))/100*$R7</f>
        <v>2.528E-2</v>
      </c>
      <c r="AM7" s="107">
        <f>(VLOOKUP($X7,'[1]Material DB'!$A$3:$AF$113,'[1]Material DB'!P$40,FALSE))/100*$R7</f>
        <v>2.528E-2</v>
      </c>
      <c r="AN7" s="107">
        <f>(VLOOKUP($X7,'[1]Material DB'!$A$3:$AF$113,'[1]Material DB'!Q$40,FALSE))/100*$R7</f>
        <v>0.10112</v>
      </c>
      <c r="AO7" s="107">
        <f>(VLOOKUP($X7,'[1]Material DB'!$A$3:$AF$113,'[1]Material DB'!R$40,FALSE))/100*$R7</f>
        <v>0</v>
      </c>
      <c r="AP7" s="107">
        <f>(VLOOKUP($X7,'[1]Material DB'!$A$3:$AF$113,'[1]Material DB'!S$40,FALSE))/100*$R7</f>
        <v>0</v>
      </c>
      <c r="AQ7" s="107">
        <f>(VLOOKUP($X7,'[1]Material DB'!$A$3:$AF$113,'[1]Material DB'!T$40,FALSE))/100*$R7</f>
        <v>5.0560000000000001E-2</v>
      </c>
      <c r="AR7" s="107">
        <f>(VLOOKUP($X7,'[1]Material DB'!$A$3:$AF$113,'[1]Material DB'!U$40,FALSE))/100*$R7</f>
        <v>0</v>
      </c>
      <c r="AS7" s="107">
        <f>(VLOOKUP($X7,'[1]Material DB'!$A$3:$AF$113,'[1]Material DB'!V$40,FALSE))/100*$R7</f>
        <v>0</v>
      </c>
      <c r="AT7" s="107">
        <f>(VLOOKUP($X7,'[1]Material DB'!$A$3:$AF$113,'[1]Material DB'!W$40,FALSE))/100*$R7</f>
        <v>0</v>
      </c>
      <c r="AU7" s="107">
        <f>(VLOOKUP($X7,'[1]Material DB'!$A$3:$AF$113,'[1]Material DB'!X$40,FALSE))/100*$R7</f>
        <v>0</v>
      </c>
      <c r="AV7" s="107">
        <f>(VLOOKUP($X7,'[1]Material DB'!$A$3:$AF$113,'[1]Material DB'!Y$40,FALSE))/100*$R7</f>
        <v>0</v>
      </c>
      <c r="AW7" s="107">
        <f>(VLOOKUP($X7,'[1]Material DB'!$A$3:$AF$113,'[1]Material DB'!Z$40,FALSE))/100*$R7</f>
        <v>0</v>
      </c>
      <c r="AX7" s="107">
        <f>(VLOOKUP($X7,'[1]Material DB'!$A$3:$AF$113,'[1]Material DB'!AA$40,FALSE))/100*$R7</f>
        <v>0</v>
      </c>
      <c r="AY7" s="107">
        <f>(VLOOKUP($X7,'[1]Material DB'!$A$3:$AF$113,'[1]Material DB'!AB$40,FALSE))/100*$R7</f>
        <v>0</v>
      </c>
      <c r="AZ7" s="107">
        <f>(VLOOKUP($X7,'[1]Material DB'!$A$3:$AF$113,'[1]Material DB'!AC$40,FALSE))/100*$R7</f>
        <v>0</v>
      </c>
      <c r="BA7" s="107">
        <f>(VLOOKUP($X7,'[1]Material DB'!$A$3:$AF$113,'[1]Material DB'!AD$40,FALSE))/100*$R7</f>
        <v>0</v>
      </c>
      <c r="BB7" s="107">
        <f>(VLOOKUP($X7,'[1]Material DB'!$A$3:$AF$113,'[1]Material DB'!AE$40,FALSE))/100*$R7</f>
        <v>0</v>
      </c>
      <c r="BC7" s="107">
        <f>(VLOOKUP($X7,'[1]Material DB'!$A$3:$AF$113,'[1]Material DB'!AF$40,FALSE))/100*$R7</f>
        <v>0</v>
      </c>
      <c r="BD7" s="116">
        <f t="shared" si="1"/>
        <v>25.28</v>
      </c>
      <c r="BE7" s="413"/>
    </row>
    <row r="8" spans="1:57" s="112" customFormat="1">
      <c r="A8" s="98"/>
      <c r="B8" s="99"/>
      <c r="C8" s="99" t="s">
        <v>25</v>
      </c>
      <c r="D8" s="99"/>
      <c r="E8" s="99"/>
      <c r="F8" s="100"/>
      <c r="G8" s="101" t="s">
        <v>148</v>
      </c>
      <c r="H8" s="102"/>
      <c r="I8" s="102"/>
      <c r="J8" s="102" t="s">
        <v>139</v>
      </c>
      <c r="K8" s="103">
        <v>4</v>
      </c>
      <c r="L8" s="104" t="s">
        <v>26</v>
      </c>
      <c r="M8" s="105"/>
      <c r="N8" s="106"/>
      <c r="O8" s="106"/>
      <c r="P8" s="106"/>
      <c r="Q8" s="107">
        <f>SUM(R9:R11)</f>
        <v>10.3</v>
      </c>
      <c r="R8" s="108">
        <f>Q8*K8</f>
        <v>41.2</v>
      </c>
      <c r="S8" s="109">
        <f t="shared" si="0"/>
        <v>1.8004160184586344E-2</v>
      </c>
      <c r="T8" s="179" t="s">
        <v>25</v>
      </c>
      <c r="U8" s="103"/>
      <c r="V8" s="103"/>
      <c r="W8" s="110" t="s">
        <v>27</v>
      </c>
      <c r="X8" s="110" t="s">
        <v>27</v>
      </c>
      <c r="Y8" s="209">
        <f>SUMIF(Y9:Y11,"&gt;0")*$K$8</f>
        <v>4.088E-2</v>
      </c>
      <c r="Z8" s="209">
        <f t="shared" ref="Z8:BC8" si="3">SUMIF(Z9:Z11,"&gt;0")*$K$8</f>
        <v>0</v>
      </c>
      <c r="AA8" s="209">
        <f t="shared" si="3"/>
        <v>0.42728000000000005</v>
      </c>
      <c r="AB8" s="209">
        <f t="shared" si="3"/>
        <v>0</v>
      </c>
      <c r="AC8" s="209">
        <f t="shared" si="3"/>
        <v>9.1839999999999991E-2</v>
      </c>
      <c r="AD8" s="209">
        <f t="shared" si="3"/>
        <v>0.20879999999999999</v>
      </c>
      <c r="AE8" s="209">
        <f t="shared" si="3"/>
        <v>0</v>
      </c>
      <c r="AF8" s="209">
        <f t="shared" si="3"/>
        <v>20.399759999999997</v>
      </c>
      <c r="AG8" s="209">
        <f t="shared" si="3"/>
        <v>0.10439999999999999</v>
      </c>
      <c r="AH8" s="209">
        <f t="shared" si="3"/>
        <v>0</v>
      </c>
      <c r="AI8" s="209">
        <f t="shared" si="3"/>
        <v>0</v>
      </c>
      <c r="AJ8" s="209">
        <f t="shared" si="3"/>
        <v>0</v>
      </c>
      <c r="AK8" s="209">
        <f t="shared" si="3"/>
        <v>0</v>
      </c>
      <c r="AL8" s="209">
        <f t="shared" si="3"/>
        <v>2.0879999999999999E-2</v>
      </c>
      <c r="AM8" s="209">
        <f t="shared" si="3"/>
        <v>0.21848000000000004</v>
      </c>
      <c r="AN8" s="209">
        <f t="shared" si="3"/>
        <v>0.28112000000000004</v>
      </c>
      <c r="AO8" s="209">
        <f t="shared" si="3"/>
        <v>0</v>
      </c>
      <c r="AP8" s="209">
        <f t="shared" si="3"/>
        <v>5.7304000000000004</v>
      </c>
      <c r="AQ8" s="209">
        <f t="shared" si="3"/>
        <v>13.577360000000002</v>
      </c>
      <c r="AR8" s="209">
        <f t="shared" si="3"/>
        <v>9.8800000000000013E-2</v>
      </c>
      <c r="AS8" s="209">
        <f t="shared" si="3"/>
        <v>0</v>
      </c>
      <c r="AT8" s="209">
        <f t="shared" si="3"/>
        <v>0</v>
      </c>
      <c r="AU8" s="209">
        <f t="shared" si="3"/>
        <v>0</v>
      </c>
      <c r="AV8" s="209">
        <f t="shared" si="3"/>
        <v>0</v>
      </c>
      <c r="AW8" s="209">
        <f t="shared" si="3"/>
        <v>0</v>
      </c>
      <c r="AX8" s="209">
        <f t="shared" si="3"/>
        <v>0</v>
      </c>
      <c r="AY8" s="209">
        <f t="shared" si="3"/>
        <v>0</v>
      </c>
      <c r="AZ8" s="209">
        <f t="shared" si="3"/>
        <v>0</v>
      </c>
      <c r="BA8" s="209">
        <f t="shared" si="3"/>
        <v>0</v>
      </c>
      <c r="BB8" s="209">
        <f t="shared" si="3"/>
        <v>0</v>
      </c>
      <c r="BC8" s="209">
        <f t="shared" si="3"/>
        <v>0</v>
      </c>
      <c r="BD8" s="210">
        <f t="shared" si="1"/>
        <v>41.199999999999989</v>
      </c>
      <c r="BE8" s="413"/>
    </row>
    <row r="9" spans="1:57" s="112" customFormat="1">
      <c r="A9" s="98"/>
      <c r="B9" s="99"/>
      <c r="C9" s="99"/>
      <c r="D9" s="99" t="s">
        <v>25</v>
      </c>
      <c r="E9" s="99"/>
      <c r="F9" s="100"/>
      <c r="G9" s="101"/>
      <c r="H9" s="102"/>
      <c r="I9" s="102"/>
      <c r="J9" s="102" t="s">
        <v>185</v>
      </c>
      <c r="K9" s="103">
        <v>1</v>
      </c>
      <c r="L9" s="104" t="s">
        <v>26</v>
      </c>
      <c r="M9" s="105"/>
      <c r="N9" s="106"/>
      <c r="O9" s="106"/>
      <c r="P9" s="106"/>
      <c r="Q9" s="107">
        <v>4.9400000000000004</v>
      </c>
      <c r="R9" s="108">
        <f>Q9*K9</f>
        <v>4.9400000000000004</v>
      </c>
      <c r="S9" s="109">
        <f t="shared" si="0"/>
        <v>2.1587512454334114E-3</v>
      </c>
      <c r="T9" s="179" t="s">
        <v>25</v>
      </c>
      <c r="U9" s="103"/>
      <c r="V9" s="103"/>
      <c r="W9" s="117" t="s">
        <v>188</v>
      </c>
      <c r="X9" s="103" t="s">
        <v>188</v>
      </c>
      <c r="Y9" s="107">
        <f>(VLOOKUP($X9,'[1]Material DB'!$A$3:$AF$113,'[1]Material DB'!B$40,FALSE))/100*$R9</f>
        <v>0</v>
      </c>
      <c r="Z9" s="107">
        <f>(VLOOKUP($X9,'[1]Material DB'!$A$3:$AF$113,'[1]Material DB'!C$40,FALSE))/100*$R9</f>
        <v>0</v>
      </c>
      <c r="AA9" s="107">
        <f>(VLOOKUP($X9,'[1]Material DB'!$A$3:$AF$113,'[1]Material DB'!D$40,FALSE))/100*$R9</f>
        <v>0</v>
      </c>
      <c r="AB9" s="107">
        <f>(VLOOKUP($X9,'[1]Material DB'!$A$3:$AF$113,'[1]Material DB'!E$40,FALSE))/100*$R9</f>
        <v>0</v>
      </c>
      <c r="AC9" s="107">
        <f>(VLOOKUP($X9,'[1]Material DB'!$A$3:$AF$113,'[1]Material DB'!F$40,FALSE))/100*$R9</f>
        <v>0</v>
      </c>
      <c r="AD9" s="107">
        <f>(VLOOKUP($X9,'[1]Material DB'!$A$3:$AF$113,'[1]Material DB'!G$40,FALSE))/100*$R9</f>
        <v>0</v>
      </c>
      <c r="AE9" s="107">
        <f>(VLOOKUP($X9,'[1]Material DB'!$A$3:$AF$113,'[1]Material DB'!H$40,FALSE))/100*$R9</f>
        <v>0</v>
      </c>
      <c r="AF9" s="107">
        <f>(VLOOKUP($X9,'[1]Material DB'!$A$3:$AF$113,'[1]Material DB'!I$40,FALSE))/100*$R9</f>
        <v>0</v>
      </c>
      <c r="AG9" s="107">
        <f>(VLOOKUP($X9,'[1]Material DB'!$A$3:$AF$113,'[1]Material DB'!J$40,FALSE))/100*$R9</f>
        <v>0</v>
      </c>
      <c r="AH9" s="107">
        <f>(VLOOKUP($X9,'[1]Material DB'!$A$3:$AF$113,'[1]Material DB'!K$40,FALSE))/100*$R9</f>
        <v>0</v>
      </c>
      <c r="AI9" s="107">
        <f>(VLOOKUP($X9,'[1]Material DB'!$A$3:$AF$113,'[1]Material DB'!L$40,FALSE))/100*$R9</f>
        <v>0</v>
      </c>
      <c r="AJ9" s="107">
        <f>(VLOOKUP($X9,'[1]Material DB'!$A$3:$AF$113,'[1]Material DB'!M$40,FALSE))/100*$R9</f>
        <v>0</v>
      </c>
      <c r="AK9" s="107">
        <f>(VLOOKUP($X9,'[1]Material DB'!$A$3:$AF$113,'[1]Material DB'!N$40,FALSE))/100*$R9</f>
        <v>0</v>
      </c>
      <c r="AL9" s="107">
        <f>(VLOOKUP($X9,'[1]Material DB'!$A$3:$AF$113,'[1]Material DB'!O$40,FALSE))/100*$R9</f>
        <v>0</v>
      </c>
      <c r="AM9" s="107">
        <f>(VLOOKUP($X9,'[1]Material DB'!$A$3:$AF$113,'[1]Material DB'!P$40,FALSE))/100*$R9</f>
        <v>4.9400000000000006E-2</v>
      </c>
      <c r="AN9" s="107">
        <f>(VLOOKUP($X9,'[1]Material DB'!$A$3:$AF$113,'[1]Material DB'!Q$40,FALSE))/100*$R9</f>
        <v>4.9400000000000006E-2</v>
      </c>
      <c r="AO9" s="107">
        <f>(VLOOKUP($X9,'[1]Material DB'!$A$3:$AF$113,'[1]Material DB'!R$40,FALSE))/100*$R9</f>
        <v>0</v>
      </c>
      <c r="AP9" s="107">
        <f>(VLOOKUP($X9,'[1]Material DB'!$A$3:$AF$113,'[1]Material DB'!S$40,FALSE))/100*$R9</f>
        <v>1.4326000000000001</v>
      </c>
      <c r="AQ9" s="107">
        <f>(VLOOKUP($X9,'[1]Material DB'!$A$3:$AF$113,'[1]Material DB'!T$40,FALSE))/100*$R9</f>
        <v>3.3839000000000006</v>
      </c>
      <c r="AR9" s="107">
        <f>(VLOOKUP($X9,'[1]Material DB'!$A$3:$AF$113,'[1]Material DB'!U$40,FALSE))/100*$R9</f>
        <v>2.4700000000000003E-2</v>
      </c>
      <c r="AS9" s="107">
        <f>(VLOOKUP($X9,'[1]Material DB'!$A$3:$AF$113,'[1]Material DB'!V$40,FALSE))/100*$R9</f>
        <v>0</v>
      </c>
      <c r="AT9" s="107">
        <f>(VLOOKUP($X9,'[1]Material DB'!$A$3:$AF$113,'[1]Material DB'!W$40,FALSE))/100*$R9</f>
        <v>0</v>
      </c>
      <c r="AU9" s="107">
        <f>(VLOOKUP($X9,'[1]Material DB'!$A$3:$AF$113,'[1]Material DB'!X$40,FALSE))/100*$R9</f>
        <v>0</v>
      </c>
      <c r="AV9" s="107">
        <f>(VLOOKUP($X9,'[1]Material DB'!$A$3:$AF$113,'[1]Material DB'!Y$40,FALSE))/100*$R9</f>
        <v>0</v>
      </c>
      <c r="AW9" s="107">
        <f>(VLOOKUP($X9,'[1]Material DB'!$A$3:$AF$113,'[1]Material DB'!Z$40,FALSE))/100*$R9</f>
        <v>0</v>
      </c>
      <c r="AX9" s="107">
        <f>(VLOOKUP($X9,'[1]Material DB'!$A$3:$AF$113,'[1]Material DB'!AA$40,FALSE))/100*$R9</f>
        <v>0</v>
      </c>
      <c r="AY9" s="107">
        <f>(VLOOKUP($X9,'[1]Material DB'!$A$3:$AF$113,'[1]Material DB'!AB$40,FALSE))/100*$R9</f>
        <v>0</v>
      </c>
      <c r="AZ9" s="107">
        <f>(VLOOKUP($X9,'[1]Material DB'!$A$3:$AF$113,'[1]Material DB'!AC$40,FALSE))/100*$R9</f>
        <v>0</v>
      </c>
      <c r="BA9" s="107">
        <f>(VLOOKUP($X9,'[1]Material DB'!$A$3:$AF$113,'[1]Material DB'!AD$40,FALSE))/100*$R9</f>
        <v>0</v>
      </c>
      <c r="BB9" s="107">
        <f>(VLOOKUP($X9,'[1]Material DB'!$A$3:$AF$113,'[1]Material DB'!AE$40,FALSE))/100*$R9</f>
        <v>0</v>
      </c>
      <c r="BC9" s="107">
        <f>(VLOOKUP($X9,'[1]Material DB'!$A$3:$AF$113,'[1]Material DB'!AF$40,FALSE))/100*$R9</f>
        <v>0</v>
      </c>
      <c r="BD9" s="111">
        <f t="shared" si="1"/>
        <v>4.9400000000000004</v>
      </c>
      <c r="BE9" s="413"/>
    </row>
    <row r="10" spans="1:57" s="112" customFormat="1">
      <c r="A10" s="98"/>
      <c r="B10" s="99"/>
      <c r="C10" s="99"/>
      <c r="D10" s="99" t="s">
        <v>25</v>
      </c>
      <c r="E10" s="99"/>
      <c r="F10" s="100"/>
      <c r="G10" s="101"/>
      <c r="H10" s="102"/>
      <c r="I10" s="102"/>
      <c r="J10" s="102" t="s">
        <v>186</v>
      </c>
      <c r="K10" s="103">
        <v>2</v>
      </c>
      <c r="L10" s="104" t="s">
        <v>26</v>
      </c>
      <c r="M10" s="105"/>
      <c r="N10" s="106"/>
      <c r="O10" s="106"/>
      <c r="P10" s="106"/>
      <c r="Q10" s="107">
        <f>R10/K10</f>
        <v>2.61</v>
      </c>
      <c r="R10" s="108">
        <v>5.22</v>
      </c>
      <c r="S10" s="109">
        <f t="shared" si="0"/>
        <v>2.28110961561992E-3</v>
      </c>
      <c r="T10" s="179" t="s">
        <v>25</v>
      </c>
      <c r="U10" s="103"/>
      <c r="V10" s="103"/>
      <c r="W10" s="117" t="s">
        <v>155</v>
      </c>
      <c r="X10" s="103" t="s">
        <v>156</v>
      </c>
      <c r="Y10" s="107">
        <f>(VLOOKUP($X10,'[1]Material DB'!$A$3:$AF$113,'[1]Material DB'!B$40,FALSE))/100*$R10</f>
        <v>0</v>
      </c>
      <c r="Z10" s="107">
        <f>(VLOOKUP($X10,'[1]Material DB'!$A$3:$AF$113,'[1]Material DB'!C$40,FALSE))/100*$R10</f>
        <v>0</v>
      </c>
      <c r="AA10" s="107">
        <f>(VLOOKUP($X10,'[1]Material DB'!$A$3:$AF$113,'[1]Material DB'!D$40,FALSE))/100*$R10</f>
        <v>0</v>
      </c>
      <c r="AB10" s="107">
        <f>(VLOOKUP($X10,'[1]Material DB'!$A$3:$AF$113,'[1]Material DB'!E$40,FALSE))/100*$R10</f>
        <v>0</v>
      </c>
      <c r="AC10" s="107">
        <f>(VLOOKUP($X10,'[1]Material DB'!$A$3:$AF$113,'[1]Material DB'!F$40,FALSE))/100*$R10</f>
        <v>0</v>
      </c>
      <c r="AD10" s="107">
        <f>(VLOOKUP($X10,'[1]Material DB'!$A$3:$AF$113,'[1]Material DB'!G$40,FALSE))/100*$R10</f>
        <v>5.2199999999999996E-2</v>
      </c>
      <c r="AE10" s="107">
        <f>(VLOOKUP($X10,'[1]Material DB'!$A$3:$AF$113,'[1]Material DB'!H$40,FALSE))/100*$R10</f>
        <v>0</v>
      </c>
      <c r="AF10" s="107">
        <f>(VLOOKUP($X10,'[1]Material DB'!$A$3:$AF$113,'[1]Material DB'!I$40,FALSE))/100*$R10</f>
        <v>5.0999399999999993</v>
      </c>
      <c r="AG10" s="107">
        <f>(VLOOKUP($X10,'[1]Material DB'!$A$3:$AF$113,'[1]Material DB'!J$40,FALSE))/100*$R10</f>
        <v>2.6099999999999998E-2</v>
      </c>
      <c r="AH10" s="107">
        <f>(VLOOKUP($X10,'[1]Material DB'!$A$3:$AF$113,'[1]Material DB'!K$40,FALSE))/100*$R10</f>
        <v>0</v>
      </c>
      <c r="AI10" s="107">
        <f>(VLOOKUP($X10,'[1]Material DB'!$A$3:$AF$113,'[1]Material DB'!L$40,FALSE))/100*$R10</f>
        <v>0</v>
      </c>
      <c r="AJ10" s="107">
        <f>(VLOOKUP($X10,'[1]Material DB'!$A$3:$AF$113,'[1]Material DB'!M$40,FALSE))/100*$R10</f>
        <v>0</v>
      </c>
      <c r="AK10" s="107">
        <f>(VLOOKUP($X10,'[1]Material DB'!$A$3:$AF$113,'[1]Material DB'!N$40,FALSE))/100*$R10</f>
        <v>0</v>
      </c>
      <c r="AL10" s="107">
        <f>(VLOOKUP($X10,'[1]Material DB'!$A$3:$AF$113,'[1]Material DB'!O$40,FALSE))/100*$R10</f>
        <v>5.2199999999999998E-3</v>
      </c>
      <c r="AM10" s="107">
        <f>(VLOOKUP($X10,'[1]Material DB'!$A$3:$AF$113,'[1]Material DB'!P$40,FALSE))/100*$R10</f>
        <v>5.2199999999999998E-3</v>
      </c>
      <c r="AN10" s="107">
        <f>(VLOOKUP($X10,'[1]Material DB'!$A$3:$AF$113,'[1]Material DB'!Q$40,FALSE))/100*$R10</f>
        <v>2.0879999999999999E-2</v>
      </c>
      <c r="AO10" s="107">
        <f>(VLOOKUP($X10,'[1]Material DB'!$A$3:$AF$113,'[1]Material DB'!R$40,FALSE))/100*$R10</f>
        <v>0</v>
      </c>
      <c r="AP10" s="107">
        <f>(VLOOKUP($X10,'[1]Material DB'!$A$3:$AF$113,'[1]Material DB'!S$40,FALSE))/100*$R10</f>
        <v>0</v>
      </c>
      <c r="AQ10" s="107">
        <f>(VLOOKUP($X10,'[1]Material DB'!$A$3:$AF$113,'[1]Material DB'!T$40,FALSE))/100*$R10</f>
        <v>1.044E-2</v>
      </c>
      <c r="AR10" s="107">
        <f>(VLOOKUP($X10,'[1]Material DB'!$A$3:$AF$113,'[1]Material DB'!U$40,FALSE))/100*$R10</f>
        <v>0</v>
      </c>
      <c r="AS10" s="107">
        <f>(VLOOKUP($X10,'[1]Material DB'!$A$3:$AF$113,'[1]Material DB'!V$40,FALSE))/100*$R10</f>
        <v>0</v>
      </c>
      <c r="AT10" s="107">
        <f>(VLOOKUP($X10,'[1]Material DB'!$A$3:$AF$113,'[1]Material DB'!W$40,FALSE))/100*$R10</f>
        <v>0</v>
      </c>
      <c r="AU10" s="107">
        <f>(VLOOKUP($X10,'[1]Material DB'!$A$3:$AF$113,'[1]Material DB'!X$40,FALSE))/100*$R10</f>
        <v>0</v>
      </c>
      <c r="AV10" s="107">
        <f>(VLOOKUP($X10,'[1]Material DB'!$A$3:$AF$113,'[1]Material DB'!Y$40,FALSE))/100*$R10</f>
        <v>0</v>
      </c>
      <c r="AW10" s="107">
        <f>(VLOOKUP($X10,'[1]Material DB'!$A$3:$AF$113,'[1]Material DB'!Z$40,FALSE))/100*$R10</f>
        <v>0</v>
      </c>
      <c r="AX10" s="107">
        <f>(VLOOKUP($X10,'[1]Material DB'!$A$3:$AF$113,'[1]Material DB'!AA$40,FALSE))/100*$R10</f>
        <v>0</v>
      </c>
      <c r="AY10" s="107">
        <f>(VLOOKUP($X10,'[1]Material DB'!$A$3:$AF$113,'[1]Material DB'!AB$40,FALSE))/100*$R10</f>
        <v>0</v>
      </c>
      <c r="AZ10" s="107">
        <f>(VLOOKUP($X10,'[1]Material DB'!$A$3:$AF$113,'[1]Material DB'!AC$40,FALSE))/100*$R10</f>
        <v>0</v>
      </c>
      <c r="BA10" s="107">
        <f>(VLOOKUP($X10,'[1]Material DB'!$A$3:$AF$113,'[1]Material DB'!AD$40,FALSE))/100*$R10</f>
        <v>0</v>
      </c>
      <c r="BB10" s="107">
        <f>(VLOOKUP($X10,'[1]Material DB'!$A$3:$AF$113,'[1]Material DB'!AE$40,FALSE))/100*$R10</f>
        <v>0</v>
      </c>
      <c r="BC10" s="107">
        <f>(VLOOKUP($X10,'[1]Material DB'!$A$3:$AF$113,'[1]Material DB'!AF$40,FALSE))/100*$R10</f>
        <v>0</v>
      </c>
      <c r="BD10" s="111">
        <f t="shared" si="1"/>
        <v>5.219999999999998</v>
      </c>
      <c r="BE10" s="413"/>
    </row>
    <row r="11" spans="1:57" s="112" customFormat="1">
      <c r="A11" s="98"/>
      <c r="B11" s="99"/>
      <c r="C11" s="99"/>
      <c r="D11" s="99" t="s">
        <v>25</v>
      </c>
      <c r="E11" s="99"/>
      <c r="F11" s="100"/>
      <c r="G11" s="101"/>
      <c r="H11" s="102"/>
      <c r="I11" s="102"/>
      <c r="J11" s="102" t="s">
        <v>187</v>
      </c>
      <c r="K11" s="103">
        <v>1</v>
      </c>
      <c r="L11" s="104" t="s">
        <v>160</v>
      </c>
      <c r="M11" s="105"/>
      <c r="N11" s="106"/>
      <c r="O11" s="106"/>
      <c r="P11" s="106"/>
      <c r="Q11" s="107">
        <v>0.14000000000000001</v>
      </c>
      <c r="R11" s="108">
        <f>Q11*K11</f>
        <v>0.14000000000000001</v>
      </c>
      <c r="S11" s="109">
        <f t="shared" si="0"/>
        <v>6.1179185093254571E-5</v>
      </c>
      <c r="T11" s="179" t="s">
        <v>25</v>
      </c>
      <c r="U11" s="103"/>
      <c r="V11" s="103"/>
      <c r="W11" s="117" t="s">
        <v>159</v>
      </c>
      <c r="X11" s="103" t="s">
        <v>159</v>
      </c>
      <c r="Y11" s="107">
        <f>(VLOOKUP($X11,'[1]Material DB'!$A$3:$AF$113,'[1]Material DB'!B$40,FALSE))/100*$R11</f>
        <v>1.022E-2</v>
      </c>
      <c r="Z11" s="107">
        <f>(VLOOKUP($X11,'[1]Material DB'!$A$3:$AF$113,'[1]Material DB'!C$40,FALSE))/100*$R11</f>
        <v>0</v>
      </c>
      <c r="AA11" s="107">
        <f>(VLOOKUP($X11,'[1]Material DB'!$A$3:$AF$113,'[1]Material DB'!D$40,FALSE))/100*$R11</f>
        <v>0.10682000000000001</v>
      </c>
      <c r="AB11" s="107">
        <f>(VLOOKUP($X11,'[1]Material DB'!$A$3:$AF$113,'[1]Material DB'!E$40,FALSE))/100*$R11</f>
        <v>0</v>
      </c>
      <c r="AC11" s="107">
        <f>(VLOOKUP($X11,'[1]Material DB'!$A$3:$AF$113,'[1]Material DB'!F$40,FALSE))/100*$R11</f>
        <v>2.2959999999999998E-2</v>
      </c>
      <c r="AD11" s="107">
        <f>(VLOOKUP($X11,'[1]Material DB'!$A$3:$AF$113,'[1]Material DB'!G$40,FALSE))/100*$R11</f>
        <v>0</v>
      </c>
      <c r="AE11" s="107">
        <f>(VLOOKUP($X11,'[1]Material DB'!$A$3:$AF$113,'[1]Material DB'!H$40,FALSE))/100*$R11</f>
        <v>0</v>
      </c>
      <c r="AF11" s="107">
        <f>(VLOOKUP($X11,'[1]Material DB'!$A$3:$AF$113,'[1]Material DB'!I$40,FALSE))/100*$R11</f>
        <v>0</v>
      </c>
      <c r="AG11" s="107">
        <f>(VLOOKUP($X11,'[1]Material DB'!$A$3:$AF$113,'[1]Material DB'!J$40,FALSE))/100*$R11</f>
        <v>0</v>
      </c>
      <c r="AH11" s="107">
        <f>(VLOOKUP($X11,'[1]Material DB'!$A$3:$AF$113,'[1]Material DB'!K$40,FALSE))/100*$R11</f>
        <v>0</v>
      </c>
      <c r="AI11" s="107">
        <f>(VLOOKUP($X11,'[1]Material DB'!$A$3:$AF$113,'[1]Material DB'!L$40,FALSE))/100*$R11</f>
        <v>0</v>
      </c>
      <c r="AJ11" s="107">
        <f>(VLOOKUP($X11,'[1]Material DB'!$A$3:$AF$113,'[1]Material DB'!M$40,FALSE))/100*$R11</f>
        <v>0</v>
      </c>
      <c r="AK11" s="107">
        <f>(VLOOKUP($X11,'[1]Material DB'!$A$3:$AF$113,'[1]Material DB'!N$40,FALSE))/100*$R11</f>
        <v>0</v>
      </c>
      <c r="AL11" s="107">
        <f>(VLOOKUP($X11,'[1]Material DB'!$A$3:$AF$113,'[1]Material DB'!O$40,FALSE))/100*$R11</f>
        <v>0</v>
      </c>
      <c r="AM11" s="107">
        <f>(VLOOKUP($X11,'[1]Material DB'!$A$3:$AF$113,'[1]Material DB'!P$40,FALSE))/100*$R11</f>
        <v>0</v>
      </c>
      <c r="AN11" s="107">
        <f>(VLOOKUP($X11,'[1]Material DB'!$A$3:$AF$113,'[1]Material DB'!Q$40,FALSE))/100*$R11</f>
        <v>0</v>
      </c>
      <c r="AO11" s="107">
        <f>(VLOOKUP($X11,'[1]Material DB'!$A$3:$AF$113,'[1]Material DB'!R$40,FALSE))/100*$R11</f>
        <v>0</v>
      </c>
      <c r="AP11" s="107">
        <f>(VLOOKUP($X11,'[1]Material DB'!$A$3:$AF$113,'[1]Material DB'!S$40,FALSE))/100*$R11</f>
        <v>0</v>
      </c>
      <c r="AQ11" s="107">
        <f>(VLOOKUP($X11,'[1]Material DB'!$A$3:$AF$113,'[1]Material DB'!T$40,FALSE))/100*$R11</f>
        <v>0</v>
      </c>
      <c r="AR11" s="107">
        <f>(VLOOKUP($X11,'[1]Material DB'!$A$3:$AF$113,'[1]Material DB'!U$40,FALSE))/100*$R11</f>
        <v>0</v>
      </c>
      <c r="AS11" s="107">
        <f>(VLOOKUP($X11,'[1]Material DB'!$A$3:$AF$113,'[1]Material DB'!V$40,FALSE))/100*$R11</f>
        <v>0</v>
      </c>
      <c r="AT11" s="107">
        <f>(VLOOKUP($X11,'[1]Material DB'!$A$3:$AF$113,'[1]Material DB'!W$40,FALSE))/100*$R11</f>
        <v>0</v>
      </c>
      <c r="AU11" s="107">
        <f>(VLOOKUP($X11,'[1]Material DB'!$A$3:$AF$113,'[1]Material DB'!X$40,FALSE))/100*$R11</f>
        <v>0</v>
      </c>
      <c r="AV11" s="107">
        <f>(VLOOKUP($X11,'[1]Material DB'!$A$3:$AF$113,'[1]Material DB'!Y$40,FALSE))/100*$R11</f>
        <v>0</v>
      </c>
      <c r="AW11" s="107">
        <f>(VLOOKUP($X11,'[1]Material DB'!$A$3:$AF$113,'[1]Material DB'!Z$40,FALSE))/100*$R11</f>
        <v>0</v>
      </c>
      <c r="AX11" s="107">
        <f>(VLOOKUP($X11,'[1]Material DB'!$A$3:$AF$113,'[1]Material DB'!AA$40,FALSE))/100*$R11</f>
        <v>0</v>
      </c>
      <c r="AY11" s="107">
        <f>(VLOOKUP($X11,'[1]Material DB'!$A$3:$AF$113,'[1]Material DB'!AB$40,FALSE))/100*$R11</f>
        <v>0</v>
      </c>
      <c r="AZ11" s="107">
        <f>(VLOOKUP($X11,'[1]Material DB'!$A$3:$AF$113,'[1]Material DB'!AC$40,FALSE))/100*$R11</f>
        <v>0</v>
      </c>
      <c r="BA11" s="107">
        <f>(VLOOKUP($X11,'[1]Material DB'!$A$3:$AF$113,'[1]Material DB'!AD$40,FALSE))/100*$R11</f>
        <v>0</v>
      </c>
      <c r="BB11" s="107">
        <f>(VLOOKUP($X11,'[1]Material DB'!$A$3:$AF$113,'[1]Material DB'!AE$40,FALSE))/100*$R11</f>
        <v>0</v>
      </c>
      <c r="BC11" s="107">
        <f>(VLOOKUP($X11,'[1]Material DB'!$A$3:$AF$113,'[1]Material DB'!AF$40,FALSE))/100*$R11</f>
        <v>0</v>
      </c>
      <c r="BD11" s="111">
        <f t="shared" si="1"/>
        <v>0.14000000000000001</v>
      </c>
      <c r="BE11" s="413"/>
    </row>
    <row r="12" spans="1:57" s="112" customFormat="1">
      <c r="A12" s="113"/>
      <c r="B12" s="103"/>
      <c r="C12" s="103" t="s">
        <v>25</v>
      </c>
      <c r="D12" s="103"/>
      <c r="E12" s="103"/>
      <c r="F12" s="114"/>
      <c r="G12" s="105" t="s">
        <v>149</v>
      </c>
      <c r="H12" s="106"/>
      <c r="I12" s="106"/>
      <c r="J12" s="106" t="s">
        <v>140</v>
      </c>
      <c r="K12" s="103">
        <v>4</v>
      </c>
      <c r="L12" s="104" t="s">
        <v>26</v>
      </c>
      <c r="M12" s="105"/>
      <c r="N12" s="106"/>
      <c r="O12" s="106"/>
      <c r="P12" s="106"/>
      <c r="Q12" s="107">
        <v>7.83</v>
      </c>
      <c r="R12" s="108">
        <f>Q12*K12</f>
        <v>31.32</v>
      </c>
      <c r="S12" s="109">
        <f t="shared" si="0"/>
        <v>1.3686657693719522E-2</v>
      </c>
      <c r="T12" s="179" t="s">
        <v>25</v>
      </c>
      <c r="U12" s="103"/>
      <c r="V12" s="103"/>
      <c r="W12" s="405" t="s">
        <v>155</v>
      </c>
      <c r="X12" s="405" t="s">
        <v>156</v>
      </c>
      <c r="Y12" s="107">
        <f>(VLOOKUP($X12,'[1]Material DB'!$A$3:$AF$113,'[1]Material DB'!B$40,FALSE))/100*$R12</f>
        <v>0</v>
      </c>
      <c r="Z12" s="107">
        <f>(VLOOKUP($X12,'[1]Material DB'!$A$3:$AF$113,'[1]Material DB'!C$40,FALSE))/100*$R12</f>
        <v>0</v>
      </c>
      <c r="AA12" s="107">
        <f>(VLOOKUP($X12,'[1]Material DB'!$A$3:$AF$113,'[1]Material DB'!D$40,FALSE))/100*$R12</f>
        <v>0</v>
      </c>
      <c r="AB12" s="107">
        <f>(VLOOKUP($X12,'[1]Material DB'!$A$3:$AF$113,'[1]Material DB'!E$40,FALSE))/100*$R12</f>
        <v>0</v>
      </c>
      <c r="AC12" s="107">
        <f>(VLOOKUP($X12,'[1]Material DB'!$A$3:$AF$113,'[1]Material DB'!F$40,FALSE))/100*$R12</f>
        <v>0</v>
      </c>
      <c r="AD12" s="107">
        <f>(VLOOKUP($X12,'[1]Material DB'!$A$3:$AF$113,'[1]Material DB'!G$40,FALSE))/100*$R12</f>
        <v>0.31320000000000003</v>
      </c>
      <c r="AE12" s="107">
        <f>(VLOOKUP($X12,'[1]Material DB'!$A$3:$AF$113,'[1]Material DB'!H$40,FALSE))/100*$R12</f>
        <v>0</v>
      </c>
      <c r="AF12" s="107">
        <f>(VLOOKUP($X12,'[1]Material DB'!$A$3:$AF$113,'[1]Material DB'!I$40,FALSE))/100*$R12</f>
        <v>30.599640000000001</v>
      </c>
      <c r="AG12" s="107">
        <f>(VLOOKUP($X12,'[1]Material DB'!$A$3:$AF$113,'[1]Material DB'!J$40,FALSE))/100*$R12</f>
        <v>0.15660000000000002</v>
      </c>
      <c r="AH12" s="107">
        <f>(VLOOKUP($X12,'[1]Material DB'!$A$3:$AF$113,'[1]Material DB'!K$40,FALSE))/100*$R12</f>
        <v>0</v>
      </c>
      <c r="AI12" s="107">
        <f>(VLOOKUP($X12,'[1]Material DB'!$A$3:$AF$113,'[1]Material DB'!L$40,FALSE))/100*$R12</f>
        <v>0</v>
      </c>
      <c r="AJ12" s="107">
        <f>(VLOOKUP($X12,'[1]Material DB'!$A$3:$AF$113,'[1]Material DB'!M$40,FALSE))/100*$R12</f>
        <v>0</v>
      </c>
      <c r="AK12" s="107">
        <f>(VLOOKUP($X12,'[1]Material DB'!$A$3:$AF$113,'[1]Material DB'!N$40,FALSE))/100*$R12</f>
        <v>0</v>
      </c>
      <c r="AL12" s="107">
        <f>(VLOOKUP($X12,'[1]Material DB'!$A$3:$AF$113,'[1]Material DB'!O$40,FALSE))/100*$R12</f>
        <v>3.1320000000000001E-2</v>
      </c>
      <c r="AM12" s="107">
        <f>(VLOOKUP($X12,'[1]Material DB'!$A$3:$AF$113,'[1]Material DB'!P$40,FALSE))/100*$R12</f>
        <v>3.1320000000000001E-2</v>
      </c>
      <c r="AN12" s="107">
        <f>(VLOOKUP($X12,'[1]Material DB'!$A$3:$AF$113,'[1]Material DB'!Q$40,FALSE))/100*$R12</f>
        <v>0.12528</v>
      </c>
      <c r="AO12" s="107">
        <f>(VLOOKUP($X12,'[1]Material DB'!$A$3:$AF$113,'[1]Material DB'!R$40,FALSE))/100*$R12</f>
        <v>0</v>
      </c>
      <c r="AP12" s="107">
        <f>(VLOOKUP($X12,'[1]Material DB'!$A$3:$AF$113,'[1]Material DB'!S$40,FALSE))/100*$R12</f>
        <v>0</v>
      </c>
      <c r="AQ12" s="107">
        <f>(VLOOKUP($X12,'[1]Material DB'!$A$3:$AF$113,'[1]Material DB'!T$40,FALSE))/100*$R12</f>
        <v>6.2640000000000001E-2</v>
      </c>
      <c r="AR12" s="107">
        <f>(VLOOKUP($X12,'[1]Material DB'!$A$3:$AF$113,'[1]Material DB'!U$40,FALSE))/100*$R12</f>
        <v>0</v>
      </c>
      <c r="AS12" s="107">
        <f>(VLOOKUP($X12,'[1]Material DB'!$A$3:$AF$113,'[1]Material DB'!V$40,FALSE))/100*$R12</f>
        <v>0</v>
      </c>
      <c r="AT12" s="107">
        <f>(VLOOKUP($X12,'[1]Material DB'!$A$3:$AF$113,'[1]Material DB'!W$40,FALSE))/100*$R12</f>
        <v>0</v>
      </c>
      <c r="AU12" s="107">
        <f>(VLOOKUP($X12,'[1]Material DB'!$A$3:$AF$113,'[1]Material DB'!X$40,FALSE))/100*$R12</f>
        <v>0</v>
      </c>
      <c r="AV12" s="107">
        <f>(VLOOKUP($X12,'[1]Material DB'!$A$3:$AF$113,'[1]Material DB'!Y$40,FALSE))/100*$R12</f>
        <v>0</v>
      </c>
      <c r="AW12" s="107">
        <f>(VLOOKUP($X12,'[1]Material DB'!$A$3:$AF$113,'[1]Material DB'!Z$40,FALSE))/100*$R12</f>
        <v>0</v>
      </c>
      <c r="AX12" s="107">
        <f>(VLOOKUP($X12,'[1]Material DB'!$A$3:$AF$113,'[1]Material DB'!AA$40,FALSE))/100*$R12</f>
        <v>0</v>
      </c>
      <c r="AY12" s="107">
        <f>(VLOOKUP($X12,'[1]Material DB'!$A$3:$AF$113,'[1]Material DB'!AB$40,FALSE))/100*$R12</f>
        <v>0</v>
      </c>
      <c r="AZ12" s="107">
        <f>(VLOOKUP($X12,'[1]Material DB'!$A$3:$AF$113,'[1]Material DB'!AC$40,FALSE))/100*$R12</f>
        <v>0</v>
      </c>
      <c r="BA12" s="107">
        <f>(VLOOKUP($X12,'[1]Material DB'!$A$3:$AF$113,'[1]Material DB'!AD$40,FALSE))/100*$R12</f>
        <v>0</v>
      </c>
      <c r="BB12" s="107">
        <f>(VLOOKUP($X12,'[1]Material DB'!$A$3:$AF$113,'[1]Material DB'!AE$40,FALSE))/100*$R12</f>
        <v>0</v>
      </c>
      <c r="BC12" s="107">
        <f>(VLOOKUP($X12,'[1]Material DB'!$A$3:$AF$113,'[1]Material DB'!AF$40,FALSE))/100*$R12</f>
        <v>0</v>
      </c>
      <c r="BD12" s="116">
        <f t="shared" si="1"/>
        <v>31.32</v>
      </c>
      <c r="BE12" s="413"/>
    </row>
    <row r="13" spans="1:57" s="112" customFormat="1">
      <c r="A13" s="113"/>
      <c r="B13" s="103"/>
      <c r="C13" s="103" t="s">
        <v>25</v>
      </c>
      <c r="D13" s="103"/>
      <c r="E13" s="103"/>
      <c r="F13" s="114"/>
      <c r="G13" s="105" t="s">
        <v>150</v>
      </c>
      <c r="H13" s="106"/>
      <c r="I13" s="106"/>
      <c r="J13" s="106" t="s">
        <v>141</v>
      </c>
      <c r="K13" s="103">
        <v>1</v>
      </c>
      <c r="L13" s="104" t="s">
        <v>160</v>
      </c>
      <c r="M13" s="105"/>
      <c r="N13" s="106"/>
      <c r="O13" s="106"/>
      <c r="P13" s="106"/>
      <c r="Q13" s="115">
        <v>1</v>
      </c>
      <c r="R13" s="108">
        <f>K13*Q13</f>
        <v>1</v>
      </c>
      <c r="S13" s="109">
        <f t="shared" si="0"/>
        <v>4.369941792375326E-4</v>
      </c>
      <c r="T13" s="179" t="s">
        <v>25</v>
      </c>
      <c r="U13" s="103"/>
      <c r="V13" s="110"/>
      <c r="W13" s="405" t="s">
        <v>159</v>
      </c>
      <c r="X13" s="406" t="s">
        <v>159</v>
      </c>
      <c r="Y13" s="107">
        <f>(VLOOKUP($X13,'[1]Material DB'!$A$3:$AF$113,'[1]Material DB'!B$40,FALSE))/100*$R13</f>
        <v>7.2999999999999995E-2</v>
      </c>
      <c r="Z13" s="107">
        <f>(VLOOKUP($X13,'[1]Material DB'!$A$3:$AF$113,'[1]Material DB'!C$40,FALSE))/100*$R13</f>
        <v>0</v>
      </c>
      <c r="AA13" s="107">
        <f>(VLOOKUP($X13,'[1]Material DB'!$A$3:$AF$113,'[1]Material DB'!D$40,FALSE))/100*$R13</f>
        <v>0.76300000000000001</v>
      </c>
      <c r="AB13" s="107">
        <f>(VLOOKUP($X13,'[1]Material DB'!$A$3:$AF$113,'[1]Material DB'!E$40,FALSE))/100*$R13</f>
        <v>0</v>
      </c>
      <c r="AC13" s="107">
        <f>(VLOOKUP($X13,'[1]Material DB'!$A$3:$AF$113,'[1]Material DB'!F$40,FALSE))/100*$R13</f>
        <v>0.16399999999999998</v>
      </c>
      <c r="AD13" s="107">
        <f>(VLOOKUP($X13,'[1]Material DB'!$A$3:$AF$113,'[1]Material DB'!G$40,FALSE))/100*$R13</f>
        <v>0</v>
      </c>
      <c r="AE13" s="107">
        <f>(VLOOKUP($X13,'[1]Material DB'!$A$3:$AF$113,'[1]Material DB'!H$40,FALSE))/100*$R13</f>
        <v>0</v>
      </c>
      <c r="AF13" s="107">
        <f>(VLOOKUP($X13,'[1]Material DB'!$A$3:$AF$113,'[1]Material DB'!I$40,FALSE))/100*$R13</f>
        <v>0</v>
      </c>
      <c r="AG13" s="107">
        <f>(VLOOKUP($X13,'[1]Material DB'!$A$3:$AF$113,'[1]Material DB'!J$40,FALSE))/100*$R13</f>
        <v>0</v>
      </c>
      <c r="AH13" s="107">
        <f>(VLOOKUP($X13,'[1]Material DB'!$A$3:$AF$113,'[1]Material DB'!K$40,FALSE))/100*$R13</f>
        <v>0</v>
      </c>
      <c r="AI13" s="107">
        <f>(VLOOKUP($X13,'[1]Material DB'!$A$3:$AF$113,'[1]Material DB'!L$40,FALSE))/100*$R13</f>
        <v>0</v>
      </c>
      <c r="AJ13" s="107">
        <f>(VLOOKUP($X13,'[1]Material DB'!$A$3:$AF$113,'[1]Material DB'!M$40,FALSE))/100*$R13</f>
        <v>0</v>
      </c>
      <c r="AK13" s="107">
        <f>(VLOOKUP($X13,'[1]Material DB'!$A$3:$AF$113,'[1]Material DB'!N$40,FALSE))/100*$R13</f>
        <v>0</v>
      </c>
      <c r="AL13" s="107">
        <f>(VLOOKUP($X13,'[1]Material DB'!$A$3:$AF$113,'[1]Material DB'!O$40,FALSE))/100*$R13</f>
        <v>0</v>
      </c>
      <c r="AM13" s="107">
        <f>(VLOOKUP($X13,'[1]Material DB'!$A$3:$AF$113,'[1]Material DB'!P$40,FALSE))/100*$R13</f>
        <v>0</v>
      </c>
      <c r="AN13" s="107">
        <f>(VLOOKUP($X13,'[1]Material DB'!$A$3:$AF$113,'[1]Material DB'!Q$40,FALSE))/100*$R13</f>
        <v>0</v>
      </c>
      <c r="AO13" s="107">
        <f>(VLOOKUP($X13,'[1]Material DB'!$A$3:$AF$113,'[1]Material DB'!R$40,FALSE))/100*$R13</f>
        <v>0</v>
      </c>
      <c r="AP13" s="107">
        <f>(VLOOKUP($X13,'[1]Material DB'!$A$3:$AF$113,'[1]Material DB'!S$40,FALSE))/100*$R13</f>
        <v>0</v>
      </c>
      <c r="AQ13" s="107">
        <f>(VLOOKUP($X13,'[1]Material DB'!$A$3:$AF$113,'[1]Material DB'!T$40,FALSE))/100*$R13</f>
        <v>0</v>
      </c>
      <c r="AR13" s="107">
        <f>(VLOOKUP($X13,'[1]Material DB'!$A$3:$AF$113,'[1]Material DB'!U$40,FALSE))/100*$R13</f>
        <v>0</v>
      </c>
      <c r="AS13" s="107">
        <f>(VLOOKUP($X13,'[1]Material DB'!$A$3:$AF$113,'[1]Material DB'!V$40,FALSE))/100*$R13</f>
        <v>0</v>
      </c>
      <c r="AT13" s="107">
        <f>(VLOOKUP($X13,'[1]Material DB'!$A$3:$AF$113,'[1]Material DB'!W$40,FALSE))/100*$R13</f>
        <v>0</v>
      </c>
      <c r="AU13" s="107">
        <f>(VLOOKUP($X13,'[1]Material DB'!$A$3:$AF$113,'[1]Material DB'!X$40,FALSE))/100*$R13</f>
        <v>0</v>
      </c>
      <c r="AV13" s="107">
        <f>(VLOOKUP($X13,'[1]Material DB'!$A$3:$AF$113,'[1]Material DB'!Y$40,FALSE))/100*$R13</f>
        <v>0</v>
      </c>
      <c r="AW13" s="107">
        <f>(VLOOKUP($X13,'[1]Material DB'!$A$3:$AF$113,'[1]Material DB'!Z$40,FALSE))/100*$R13</f>
        <v>0</v>
      </c>
      <c r="AX13" s="107">
        <f>(VLOOKUP($X13,'[1]Material DB'!$A$3:$AF$113,'[1]Material DB'!AA$40,FALSE))/100*$R13</f>
        <v>0</v>
      </c>
      <c r="AY13" s="107">
        <f>(VLOOKUP($X13,'[1]Material DB'!$A$3:$AF$113,'[1]Material DB'!AB$40,FALSE))/100*$R13</f>
        <v>0</v>
      </c>
      <c r="AZ13" s="107">
        <f>(VLOOKUP($X13,'[1]Material DB'!$A$3:$AF$113,'[1]Material DB'!AC$40,FALSE))/100*$R13</f>
        <v>0</v>
      </c>
      <c r="BA13" s="107">
        <f>(VLOOKUP($X13,'[1]Material DB'!$A$3:$AF$113,'[1]Material DB'!AD$40,FALSE))/100*$R13</f>
        <v>0</v>
      </c>
      <c r="BB13" s="107">
        <f>(VLOOKUP($X13,'[1]Material DB'!$A$3:$AF$113,'[1]Material DB'!AE$40,FALSE))/100*$R13</f>
        <v>0</v>
      </c>
      <c r="BC13" s="107">
        <f>(VLOOKUP($X13,'[1]Material DB'!$A$3:$AF$113,'[1]Material DB'!AF$40,FALSE))/100*$R13</f>
        <v>0</v>
      </c>
      <c r="BD13" s="116">
        <f t="shared" si="1"/>
        <v>1</v>
      </c>
      <c r="BE13" s="413"/>
    </row>
    <row r="14" spans="1:57" s="112" customFormat="1">
      <c r="A14" s="113"/>
      <c r="B14" s="103"/>
      <c r="C14" s="103" t="s">
        <v>25</v>
      </c>
      <c r="D14" s="103"/>
      <c r="E14" s="103"/>
      <c r="F14" s="114"/>
      <c r="G14" s="105" t="s">
        <v>87</v>
      </c>
      <c r="H14" s="106"/>
      <c r="I14" s="106"/>
      <c r="J14" s="106" t="s">
        <v>170</v>
      </c>
      <c r="K14" s="103">
        <v>8</v>
      </c>
      <c r="L14" s="103" t="s">
        <v>26</v>
      </c>
      <c r="M14" s="106"/>
      <c r="N14" s="106"/>
      <c r="O14" s="106"/>
      <c r="P14" s="118"/>
      <c r="Q14" s="119">
        <f>'Disk Sector Asbl'!S9</f>
        <v>64.429999999999993</v>
      </c>
      <c r="R14" s="108">
        <f>K14*Q14</f>
        <v>515.43999999999994</v>
      </c>
      <c r="S14" s="109">
        <f t="shared" si="0"/>
        <v>0.22524427974619379</v>
      </c>
      <c r="T14" s="179" t="s">
        <v>25</v>
      </c>
      <c r="U14" s="120"/>
      <c r="V14" s="121"/>
      <c r="W14" s="110" t="s">
        <v>27</v>
      </c>
      <c r="X14" s="122" t="s">
        <v>27</v>
      </c>
      <c r="Y14" s="209">
        <f>'Disk Sector Asbl'!AA$9*$K$14</f>
        <v>0.64772912000000038</v>
      </c>
      <c r="Z14" s="209">
        <f>'Disk Sector Asbl'!AB$9*$K$14</f>
        <v>0</v>
      </c>
      <c r="AA14" s="209">
        <f>'Disk Sector Asbl'!AC$9*$K$14</f>
        <v>137.21043856000006</v>
      </c>
      <c r="AB14" s="209">
        <f>'Disk Sector Asbl'!AD$9*$K$14</f>
        <v>3.6750000000000003</v>
      </c>
      <c r="AC14" s="209">
        <f>'Disk Sector Asbl'!AE$9*$K$14</f>
        <v>17.294105712</v>
      </c>
      <c r="AD14" s="209">
        <f>'Disk Sector Asbl'!AF$9*$K$14</f>
        <v>0.22320000000000001</v>
      </c>
      <c r="AE14" s="209">
        <f>'Disk Sector Asbl'!AG$9*$K$14</f>
        <v>0</v>
      </c>
      <c r="AF14" s="209">
        <f>'Disk Sector Asbl'!AH$9*$K$14</f>
        <v>67.878805327999999</v>
      </c>
      <c r="AG14" s="209">
        <f>'Disk Sector Asbl'!AI$9*$K$14</f>
        <v>62.344132991999999</v>
      </c>
      <c r="AH14" s="209">
        <f>'Disk Sector Asbl'!AJ$9*$K$14</f>
        <v>0</v>
      </c>
      <c r="AI14" s="209">
        <f>'Disk Sector Asbl'!AK$9*$K$14</f>
        <v>0</v>
      </c>
      <c r="AJ14" s="209">
        <f>'Disk Sector Asbl'!AL$9*$K$14</f>
        <v>0</v>
      </c>
      <c r="AK14" s="209">
        <f>'Disk Sector Asbl'!AM$9*$K$14</f>
        <v>0</v>
      </c>
      <c r="AL14" s="209">
        <f>'Disk Sector Asbl'!AN$9*$K$14</f>
        <v>2.232E-2</v>
      </c>
      <c r="AM14" s="209">
        <f>'Disk Sector Asbl'!AO$9*$K$14</f>
        <v>0.42232000000000003</v>
      </c>
      <c r="AN14" s="209">
        <f>'Disk Sector Asbl'!AP$9*$K$14</f>
        <v>0.24928</v>
      </c>
      <c r="AO14" s="209">
        <f>'Disk Sector Asbl'!AQ$9*$K$14</f>
        <v>0</v>
      </c>
      <c r="AP14" s="209">
        <f>'Disk Sector Asbl'!AR$9*$K$14</f>
        <v>0</v>
      </c>
      <c r="AQ14" s="209">
        <f>'Disk Sector Asbl'!AS$9*$K$14</f>
        <v>8.4639999999999993E-2</v>
      </c>
      <c r="AR14" s="209">
        <f>'Disk Sector Asbl'!AT$9*$K$14</f>
        <v>7.3912799999999992</v>
      </c>
      <c r="AS14" s="209">
        <f>'Disk Sector Asbl'!AU$9*$K$14</f>
        <v>0</v>
      </c>
      <c r="AT14" s="209">
        <f>'Disk Sector Asbl'!AV$9*$K$14</f>
        <v>0</v>
      </c>
      <c r="AU14" s="209">
        <f>'Disk Sector Asbl'!AW$9*$K$14</f>
        <v>0</v>
      </c>
      <c r="AV14" s="209">
        <f>'Disk Sector Asbl'!AX$9*$K$14</f>
        <v>0</v>
      </c>
      <c r="AW14" s="209">
        <f>'Disk Sector Asbl'!AY$9*$K$14</f>
        <v>0</v>
      </c>
      <c r="AX14" s="209">
        <f>'Disk Sector Asbl'!AZ$9*$K$14</f>
        <v>0</v>
      </c>
      <c r="AY14" s="209">
        <f>'Disk Sector Asbl'!BA$9*$K$14</f>
        <v>4.0774137937920001E-2</v>
      </c>
      <c r="AZ14" s="209">
        <f>'Disk Sector Asbl'!BB$9*$K$14</f>
        <v>0</v>
      </c>
      <c r="BA14" s="209">
        <f>'Disk Sector Asbl'!BC$9*$K$14</f>
        <v>0</v>
      </c>
      <c r="BB14" s="209">
        <f>'Disk Sector Asbl'!BD$9*$K$14</f>
        <v>0</v>
      </c>
      <c r="BC14" s="209">
        <f>'Disk Sector Asbl'!BE$9*$K$14</f>
        <v>3.690568286208E-2</v>
      </c>
      <c r="BD14" s="300">
        <f t="shared" si="1"/>
        <v>297.52093153280009</v>
      </c>
      <c r="BE14" s="413">
        <v>515.43999999999994</v>
      </c>
    </row>
    <row r="15" spans="1:57" s="167" customFormat="1">
      <c r="A15" s="153"/>
      <c r="B15" s="154" t="s">
        <v>25</v>
      </c>
      <c r="C15" s="154"/>
      <c r="D15" s="154"/>
      <c r="E15" s="154"/>
      <c r="F15" s="155"/>
      <c r="G15" s="156" t="s">
        <v>145</v>
      </c>
      <c r="H15" s="157"/>
      <c r="I15" s="157"/>
      <c r="J15" s="157" t="s">
        <v>165</v>
      </c>
      <c r="K15" s="158">
        <v>1</v>
      </c>
      <c r="L15" s="159" t="s">
        <v>26</v>
      </c>
      <c r="M15" s="160"/>
      <c r="N15" s="161"/>
      <c r="O15" s="161"/>
      <c r="P15" s="161"/>
      <c r="Q15" s="162">
        <f>SUM(R16:R18,R22:R24)</f>
        <v>727.6099999999999</v>
      </c>
      <c r="R15" s="163">
        <f t="shared" ref="R15:R24" si="4">K15*Q15</f>
        <v>727.6099999999999</v>
      </c>
      <c r="S15" s="164">
        <f t="shared" si="0"/>
        <v>0.31796133475502109</v>
      </c>
      <c r="T15" s="180" t="s">
        <v>25</v>
      </c>
      <c r="U15" s="158"/>
      <c r="V15" s="158"/>
      <c r="W15" s="165" t="s">
        <v>27</v>
      </c>
      <c r="X15" s="165" t="s">
        <v>27</v>
      </c>
      <c r="Y15" s="228">
        <f>(SUMIF(Y16:Y18,"&gt;0")+SUMIF(Y22:Y24,"&gt;0"))*$K15</f>
        <v>6.1753003199999998</v>
      </c>
      <c r="Z15" s="228">
        <f t="shared" ref="Z15:BC15" si="5">(SUMIF(Z16:Z18,"&gt;0")+SUMIF(Z22:Z24,"&gt;0"))*$K15</f>
        <v>0</v>
      </c>
      <c r="AA15" s="228">
        <f t="shared" si="5"/>
        <v>278.88913056000007</v>
      </c>
      <c r="AB15" s="228">
        <f t="shared" si="5"/>
        <v>3.6750000000000003</v>
      </c>
      <c r="AC15" s="228">
        <f t="shared" si="5"/>
        <v>35.833457711999998</v>
      </c>
      <c r="AD15" s="228">
        <f t="shared" si="5"/>
        <v>1.0141</v>
      </c>
      <c r="AE15" s="228">
        <f t="shared" si="5"/>
        <v>0</v>
      </c>
      <c r="AF15" s="228">
        <f t="shared" si="5"/>
        <v>145.14973532799999</v>
      </c>
      <c r="AG15" s="228">
        <f t="shared" si="5"/>
        <v>62.739582992000003</v>
      </c>
      <c r="AH15" s="228">
        <f t="shared" si="5"/>
        <v>0</v>
      </c>
      <c r="AI15" s="228">
        <f t="shared" si="5"/>
        <v>0</v>
      </c>
      <c r="AJ15" s="228">
        <f t="shared" si="5"/>
        <v>0</v>
      </c>
      <c r="AK15" s="228">
        <f t="shared" si="5"/>
        <v>0</v>
      </c>
      <c r="AL15" s="228">
        <f t="shared" si="5"/>
        <v>0.10141</v>
      </c>
      <c r="AM15" s="228">
        <f t="shared" si="5"/>
        <v>0.69901000000000002</v>
      </c>
      <c r="AN15" s="228">
        <f t="shared" si="5"/>
        <v>0.76324000000000003</v>
      </c>
      <c r="AO15" s="228">
        <f t="shared" si="5"/>
        <v>0</v>
      </c>
      <c r="AP15" s="228">
        <f t="shared" si="5"/>
        <v>5.7304000000000004</v>
      </c>
      <c r="AQ15" s="228">
        <f t="shared" si="5"/>
        <v>13.778420000000002</v>
      </c>
      <c r="AR15" s="228">
        <f t="shared" si="5"/>
        <v>7.490079999999999</v>
      </c>
      <c r="AS15" s="228">
        <f t="shared" si="5"/>
        <v>0</v>
      </c>
      <c r="AT15" s="228">
        <f t="shared" si="5"/>
        <v>0</v>
      </c>
      <c r="AU15" s="228">
        <f t="shared" si="5"/>
        <v>0</v>
      </c>
      <c r="AV15" s="228">
        <f t="shared" si="5"/>
        <v>0</v>
      </c>
      <c r="AW15" s="228">
        <f t="shared" si="5"/>
        <v>0</v>
      </c>
      <c r="AX15" s="228">
        <f t="shared" si="5"/>
        <v>0</v>
      </c>
      <c r="AY15" s="228">
        <f t="shared" si="5"/>
        <v>4.0774137937920001E-2</v>
      </c>
      <c r="AZ15" s="228">
        <f t="shared" si="5"/>
        <v>0</v>
      </c>
      <c r="BA15" s="228">
        <f t="shared" si="5"/>
        <v>0</v>
      </c>
      <c r="BB15" s="228">
        <f t="shared" si="5"/>
        <v>0</v>
      </c>
      <c r="BC15" s="228">
        <f t="shared" si="5"/>
        <v>3.690568286208E-2</v>
      </c>
      <c r="BD15" s="229">
        <f t="shared" si="1"/>
        <v>562.11654673280009</v>
      </c>
      <c r="BE15" s="414">
        <v>727.6099999999999</v>
      </c>
    </row>
    <row r="16" spans="1:57" s="167" customFormat="1">
      <c r="A16" s="168"/>
      <c r="B16" s="158"/>
      <c r="C16" s="158" t="s">
        <v>25</v>
      </c>
      <c r="D16" s="158"/>
      <c r="E16" s="158"/>
      <c r="F16" s="169"/>
      <c r="G16" s="160" t="s">
        <v>146</v>
      </c>
      <c r="H16" s="161"/>
      <c r="I16" s="161"/>
      <c r="J16" s="161" t="s">
        <v>137</v>
      </c>
      <c r="K16" s="158">
        <v>1</v>
      </c>
      <c r="L16" s="159" t="s">
        <v>26</v>
      </c>
      <c r="M16" s="160"/>
      <c r="N16" s="161"/>
      <c r="O16" s="161"/>
      <c r="P16" s="161"/>
      <c r="Q16" s="170">
        <f>'Disk supp ring'!Q9:S9</f>
        <v>170.76000000000002</v>
      </c>
      <c r="R16" s="163">
        <f t="shared" si="4"/>
        <v>170.76000000000002</v>
      </c>
      <c r="S16" s="164">
        <f t="shared" si="0"/>
        <v>7.462112604660108E-2</v>
      </c>
      <c r="T16" s="180" t="s">
        <v>25</v>
      </c>
      <c r="U16" s="158"/>
      <c r="V16" s="165"/>
      <c r="W16" s="165" t="s">
        <v>27</v>
      </c>
      <c r="X16" s="183" t="s">
        <v>27</v>
      </c>
      <c r="Y16" s="228">
        <f>'Disk supp ring'!Y$9</f>
        <v>5.4136911999999997</v>
      </c>
      <c r="Z16" s="228">
        <f>'Disk supp ring'!Z$9</f>
        <v>0</v>
      </c>
      <c r="AA16" s="228">
        <f>'Disk supp ring'!AA$9</f>
        <v>140.48841200000001</v>
      </c>
      <c r="AB16" s="228">
        <f>'Disk supp ring'!AB$9</f>
        <v>0</v>
      </c>
      <c r="AC16" s="228">
        <f>'Disk supp ring'!AC$9</f>
        <v>18.283511999999998</v>
      </c>
      <c r="AD16" s="228">
        <f>'Disk supp ring'!AD$9</f>
        <v>7.0000000000000007E-2</v>
      </c>
      <c r="AE16" s="228">
        <f>'Disk supp ring'!AE$9</f>
        <v>0</v>
      </c>
      <c r="AF16" s="228">
        <f>'Disk supp ring'!AF$9</f>
        <v>6.8389999999999995</v>
      </c>
      <c r="AG16" s="228">
        <f>'Disk supp ring'!AG$9</f>
        <v>3.5000000000000003E-2</v>
      </c>
      <c r="AH16" s="228">
        <f>'Disk supp ring'!AH$9</f>
        <v>0</v>
      </c>
      <c r="AI16" s="228">
        <f>'Disk supp ring'!AI$9</f>
        <v>0</v>
      </c>
      <c r="AJ16" s="228">
        <f>'Disk supp ring'!AJ$9</f>
        <v>0</v>
      </c>
      <c r="AK16" s="228">
        <f>'Disk supp ring'!AK$9</f>
        <v>0</v>
      </c>
      <c r="AL16" s="228">
        <f>'Disk supp ring'!AL$9</f>
        <v>7.0000000000000001E-3</v>
      </c>
      <c r="AM16" s="228">
        <f>'Disk supp ring'!AM$9</f>
        <v>7.0000000000000001E-3</v>
      </c>
      <c r="AN16" s="228">
        <f>'Disk supp ring'!AN$9</f>
        <v>2.8000000000000001E-2</v>
      </c>
      <c r="AO16" s="228">
        <f>'Disk supp ring'!AO$9</f>
        <v>0</v>
      </c>
      <c r="AP16" s="228">
        <f>'Disk supp ring'!AP$9</f>
        <v>0</v>
      </c>
      <c r="AQ16" s="228">
        <f>'Disk supp ring'!AQ$9</f>
        <v>1.4E-2</v>
      </c>
      <c r="AR16" s="228">
        <f>'Disk supp ring'!AR$9</f>
        <v>0</v>
      </c>
      <c r="AS16" s="228">
        <f>'Disk supp ring'!AS$9</f>
        <v>0</v>
      </c>
      <c r="AT16" s="228">
        <f>'Disk supp ring'!AT$9</f>
        <v>0</v>
      </c>
      <c r="AU16" s="228">
        <f>'Disk supp ring'!AU$9</f>
        <v>0</v>
      </c>
      <c r="AV16" s="228">
        <f>'Disk supp ring'!AV$9</f>
        <v>0</v>
      </c>
      <c r="AW16" s="228">
        <f>'Disk supp ring'!AW$9</f>
        <v>0</v>
      </c>
      <c r="AX16" s="228">
        <f>'Disk supp ring'!AX$9</f>
        <v>0</v>
      </c>
      <c r="AY16" s="228">
        <f>'Disk supp ring'!AY$9</f>
        <v>0</v>
      </c>
      <c r="AZ16" s="228">
        <f>'Disk supp ring'!AZ$9</f>
        <v>0</v>
      </c>
      <c r="BA16" s="228">
        <f>'Disk supp ring'!BA$9</f>
        <v>0</v>
      </c>
      <c r="BB16" s="228">
        <f>'Disk supp ring'!BB$9</f>
        <v>0</v>
      </c>
      <c r="BC16" s="228">
        <f>'Disk supp ring'!BC$9</f>
        <v>0</v>
      </c>
      <c r="BD16" s="301">
        <f t="shared" si="1"/>
        <v>171.1856152</v>
      </c>
      <c r="BE16" s="414"/>
    </row>
    <row r="17" spans="1:57" s="167" customFormat="1">
      <c r="A17" s="168"/>
      <c r="B17" s="158"/>
      <c r="C17" s="158" t="s">
        <v>25</v>
      </c>
      <c r="D17" s="158"/>
      <c r="E17" s="158"/>
      <c r="F17" s="169"/>
      <c r="G17" s="160" t="s">
        <v>147</v>
      </c>
      <c r="H17" s="161"/>
      <c r="I17" s="161"/>
      <c r="J17" s="161" t="s">
        <v>138</v>
      </c>
      <c r="K17" s="158">
        <v>4</v>
      </c>
      <c r="L17" s="159" t="s">
        <v>26</v>
      </c>
      <c r="M17" s="160"/>
      <c r="N17" s="161"/>
      <c r="O17" s="161"/>
      <c r="P17" s="161"/>
      <c r="Q17" s="162">
        <f>R17/K17</f>
        <v>6.3125</v>
      </c>
      <c r="R17" s="163">
        <v>25.25</v>
      </c>
      <c r="S17" s="164">
        <f t="shared" si="0"/>
        <v>1.1034103025747699E-2</v>
      </c>
      <c r="T17" s="180" t="s">
        <v>25</v>
      </c>
      <c r="U17" s="158"/>
      <c r="V17" s="165"/>
      <c r="W17" s="407" t="s">
        <v>155</v>
      </c>
      <c r="X17" s="407" t="s">
        <v>156</v>
      </c>
      <c r="Y17" s="162">
        <f>(VLOOKUP($X17,'[1]Material DB'!$A$3:$AF$113,'[1]Material DB'!B$40,FALSE))/100*$R17</f>
        <v>0</v>
      </c>
      <c r="Z17" s="162">
        <f>(VLOOKUP($X17,'[1]Material DB'!$A$3:$AF$113,'[1]Material DB'!C$40,FALSE))/100*$R17</f>
        <v>0</v>
      </c>
      <c r="AA17" s="162">
        <f>(VLOOKUP($X17,'[1]Material DB'!$A$3:$AF$113,'[1]Material DB'!D$40,FALSE))/100*$R17</f>
        <v>0</v>
      </c>
      <c r="AB17" s="162">
        <f>(VLOOKUP($X17,'[1]Material DB'!$A$3:$AF$113,'[1]Material DB'!E$40,FALSE))/100*$R17</f>
        <v>0</v>
      </c>
      <c r="AC17" s="162">
        <f>(VLOOKUP($X17,'[1]Material DB'!$A$3:$AF$113,'[1]Material DB'!F$40,FALSE))/100*$R17</f>
        <v>0</v>
      </c>
      <c r="AD17" s="162">
        <f>(VLOOKUP($X17,'[1]Material DB'!$A$3:$AF$113,'[1]Material DB'!G$40,FALSE))/100*$R17</f>
        <v>0.2525</v>
      </c>
      <c r="AE17" s="162">
        <f>(VLOOKUP($X17,'[1]Material DB'!$A$3:$AF$113,'[1]Material DB'!H$40,FALSE))/100*$R17</f>
        <v>0</v>
      </c>
      <c r="AF17" s="162">
        <f>(VLOOKUP($X17,'[1]Material DB'!$A$3:$AF$113,'[1]Material DB'!I$40,FALSE))/100*$R17</f>
        <v>24.669249999999998</v>
      </c>
      <c r="AG17" s="162">
        <f>(VLOOKUP($X17,'[1]Material DB'!$A$3:$AF$113,'[1]Material DB'!J$40,FALSE))/100*$R17</f>
        <v>0.12625</v>
      </c>
      <c r="AH17" s="162">
        <f>(VLOOKUP($X17,'[1]Material DB'!$A$3:$AF$113,'[1]Material DB'!K$40,FALSE))/100*$R17</f>
        <v>0</v>
      </c>
      <c r="AI17" s="162">
        <f>(VLOOKUP($X17,'[1]Material DB'!$A$3:$AF$113,'[1]Material DB'!L$40,FALSE))/100*$R17</f>
        <v>0</v>
      </c>
      <c r="AJ17" s="162">
        <f>(VLOOKUP($X17,'[1]Material DB'!$A$3:$AF$113,'[1]Material DB'!M$40,FALSE))/100*$R17</f>
        <v>0</v>
      </c>
      <c r="AK17" s="162">
        <f>(VLOOKUP($X17,'[1]Material DB'!$A$3:$AF$113,'[1]Material DB'!N$40,FALSE))/100*$R17</f>
        <v>0</v>
      </c>
      <c r="AL17" s="162">
        <f>(VLOOKUP($X17,'[1]Material DB'!$A$3:$AF$113,'[1]Material DB'!O$40,FALSE))/100*$R17</f>
        <v>2.5250000000000002E-2</v>
      </c>
      <c r="AM17" s="162">
        <f>(VLOOKUP($X17,'[1]Material DB'!$A$3:$AF$113,'[1]Material DB'!P$40,FALSE))/100*$R17</f>
        <v>2.5250000000000002E-2</v>
      </c>
      <c r="AN17" s="162">
        <f>(VLOOKUP($X17,'[1]Material DB'!$A$3:$AF$113,'[1]Material DB'!Q$40,FALSE))/100*$R17</f>
        <v>0.10100000000000001</v>
      </c>
      <c r="AO17" s="162">
        <f>(VLOOKUP($X17,'[1]Material DB'!$A$3:$AF$113,'[1]Material DB'!R$40,FALSE))/100*$R17</f>
        <v>0</v>
      </c>
      <c r="AP17" s="162">
        <f>(VLOOKUP($X17,'[1]Material DB'!$A$3:$AF$113,'[1]Material DB'!S$40,FALSE))/100*$R17</f>
        <v>0</v>
      </c>
      <c r="AQ17" s="162">
        <f>(VLOOKUP($X17,'[1]Material DB'!$A$3:$AF$113,'[1]Material DB'!T$40,FALSE))/100*$R17</f>
        <v>5.0500000000000003E-2</v>
      </c>
      <c r="AR17" s="162">
        <f>(VLOOKUP($X17,'[1]Material DB'!$A$3:$AF$113,'[1]Material DB'!U$40,FALSE))/100*$R17</f>
        <v>0</v>
      </c>
      <c r="AS17" s="162">
        <f>(VLOOKUP($X17,'[1]Material DB'!$A$3:$AF$113,'[1]Material DB'!V$40,FALSE))/100*$R17</f>
        <v>0</v>
      </c>
      <c r="AT17" s="162">
        <f>(VLOOKUP($X17,'[1]Material DB'!$A$3:$AF$113,'[1]Material DB'!W$40,FALSE))/100*$R17</f>
        <v>0</v>
      </c>
      <c r="AU17" s="162">
        <f>(VLOOKUP($X17,'[1]Material DB'!$A$3:$AF$113,'[1]Material DB'!X$40,FALSE))/100*$R17</f>
        <v>0</v>
      </c>
      <c r="AV17" s="162">
        <f>(VLOOKUP($X17,'[1]Material DB'!$A$3:$AF$113,'[1]Material DB'!Y$40,FALSE))/100*$R17</f>
        <v>0</v>
      </c>
      <c r="AW17" s="162">
        <f>(VLOOKUP($X17,'[1]Material DB'!$A$3:$AF$113,'[1]Material DB'!Z$40,FALSE))/100*$R17</f>
        <v>0</v>
      </c>
      <c r="AX17" s="162">
        <f>(VLOOKUP($X17,'[1]Material DB'!$A$3:$AF$113,'[1]Material DB'!AA$40,FALSE))/100*$R17</f>
        <v>0</v>
      </c>
      <c r="AY17" s="162">
        <f>(VLOOKUP($X17,'[1]Material DB'!$A$3:$AF$113,'[1]Material DB'!AB$40,FALSE))/100*$R17</f>
        <v>0</v>
      </c>
      <c r="AZ17" s="162">
        <f>(VLOOKUP($X17,'[1]Material DB'!$A$3:$AF$113,'[1]Material DB'!AC$40,FALSE))/100*$R17</f>
        <v>0</v>
      </c>
      <c r="BA17" s="162">
        <f>(VLOOKUP($X17,'[1]Material DB'!$A$3:$AF$113,'[1]Material DB'!AD$40,FALSE))/100*$R17</f>
        <v>0</v>
      </c>
      <c r="BB17" s="162">
        <f>(VLOOKUP($X17,'[1]Material DB'!$A$3:$AF$113,'[1]Material DB'!AE$40,FALSE))/100*$R17</f>
        <v>0</v>
      </c>
      <c r="BC17" s="162">
        <f>(VLOOKUP($X17,'[1]Material DB'!$A$3:$AF$113,'[1]Material DB'!AF$40,FALSE))/100*$R17</f>
        <v>0</v>
      </c>
      <c r="BD17" s="171">
        <f t="shared" si="1"/>
        <v>25.249999999999996</v>
      </c>
      <c r="BE17" s="414"/>
    </row>
    <row r="18" spans="1:57" s="167" customFormat="1">
      <c r="A18" s="153"/>
      <c r="B18" s="154"/>
      <c r="C18" s="154" t="s">
        <v>25</v>
      </c>
      <c r="D18" s="154"/>
      <c r="E18" s="154"/>
      <c r="F18" s="155"/>
      <c r="G18" s="156" t="s">
        <v>148</v>
      </c>
      <c r="H18" s="157"/>
      <c r="I18" s="157"/>
      <c r="J18" s="157" t="s">
        <v>139</v>
      </c>
      <c r="K18" s="158">
        <v>4</v>
      </c>
      <c r="L18" s="159" t="s">
        <v>26</v>
      </c>
      <c r="M18" s="160"/>
      <c r="N18" s="161"/>
      <c r="O18" s="161"/>
      <c r="P18" s="161"/>
      <c r="Q18" s="162">
        <f>SUM(R19:R21)</f>
        <v>10.3</v>
      </c>
      <c r="R18" s="163">
        <f>Q18*K18</f>
        <v>41.2</v>
      </c>
      <c r="S18" s="164">
        <f t="shared" si="0"/>
        <v>1.8004160184586344E-2</v>
      </c>
      <c r="T18" s="180" t="s">
        <v>25</v>
      </c>
      <c r="U18" s="158"/>
      <c r="V18" s="158"/>
      <c r="W18" s="165" t="s">
        <v>27</v>
      </c>
      <c r="X18" s="165" t="s">
        <v>27</v>
      </c>
      <c r="Y18" s="228">
        <f>SUMIF(Y19:Y21,"&gt;0")*$K$18</f>
        <v>4.088E-2</v>
      </c>
      <c r="Z18" s="228">
        <f t="shared" ref="Z18:BC18" si="6">SUMIF(Z19:Z21,"&gt;0")*$K$18</f>
        <v>0</v>
      </c>
      <c r="AA18" s="228">
        <f t="shared" si="6"/>
        <v>0.42728000000000005</v>
      </c>
      <c r="AB18" s="228">
        <f t="shared" si="6"/>
        <v>0</v>
      </c>
      <c r="AC18" s="228">
        <f t="shared" si="6"/>
        <v>9.1839999999999991E-2</v>
      </c>
      <c r="AD18" s="228">
        <f t="shared" si="6"/>
        <v>0.20879999999999999</v>
      </c>
      <c r="AE18" s="228">
        <f t="shared" si="6"/>
        <v>0</v>
      </c>
      <c r="AF18" s="228">
        <f t="shared" si="6"/>
        <v>20.399759999999997</v>
      </c>
      <c r="AG18" s="228">
        <f t="shared" si="6"/>
        <v>0.10439999999999999</v>
      </c>
      <c r="AH18" s="228">
        <f t="shared" si="6"/>
        <v>0</v>
      </c>
      <c r="AI18" s="228">
        <f t="shared" si="6"/>
        <v>0</v>
      </c>
      <c r="AJ18" s="228">
        <f t="shared" si="6"/>
        <v>0</v>
      </c>
      <c r="AK18" s="228">
        <f t="shared" si="6"/>
        <v>0</v>
      </c>
      <c r="AL18" s="228">
        <f t="shared" si="6"/>
        <v>2.0879999999999999E-2</v>
      </c>
      <c r="AM18" s="228">
        <f t="shared" si="6"/>
        <v>0.21848000000000004</v>
      </c>
      <c r="AN18" s="228">
        <f t="shared" si="6"/>
        <v>0.28112000000000004</v>
      </c>
      <c r="AO18" s="228">
        <f t="shared" si="6"/>
        <v>0</v>
      </c>
      <c r="AP18" s="228">
        <f t="shared" si="6"/>
        <v>5.7304000000000004</v>
      </c>
      <c r="AQ18" s="228">
        <f t="shared" si="6"/>
        <v>13.577360000000002</v>
      </c>
      <c r="AR18" s="228">
        <f t="shared" si="6"/>
        <v>9.8800000000000013E-2</v>
      </c>
      <c r="AS18" s="228">
        <f t="shared" si="6"/>
        <v>0</v>
      </c>
      <c r="AT18" s="228">
        <f t="shared" si="6"/>
        <v>0</v>
      </c>
      <c r="AU18" s="228">
        <f t="shared" si="6"/>
        <v>0</v>
      </c>
      <c r="AV18" s="228">
        <f t="shared" si="6"/>
        <v>0</v>
      </c>
      <c r="AW18" s="228">
        <f t="shared" si="6"/>
        <v>0</v>
      </c>
      <c r="AX18" s="228">
        <f t="shared" si="6"/>
        <v>0</v>
      </c>
      <c r="AY18" s="228">
        <f t="shared" si="6"/>
        <v>0</v>
      </c>
      <c r="AZ18" s="228">
        <f t="shared" si="6"/>
        <v>0</v>
      </c>
      <c r="BA18" s="228">
        <f t="shared" si="6"/>
        <v>0</v>
      </c>
      <c r="BB18" s="228">
        <f t="shared" si="6"/>
        <v>0</v>
      </c>
      <c r="BC18" s="228">
        <f t="shared" si="6"/>
        <v>0</v>
      </c>
      <c r="BD18" s="229">
        <f t="shared" si="1"/>
        <v>41.199999999999989</v>
      </c>
      <c r="BE18" s="414"/>
    </row>
    <row r="19" spans="1:57" s="167" customFormat="1">
      <c r="A19" s="153"/>
      <c r="B19" s="154"/>
      <c r="C19" s="154"/>
      <c r="D19" s="154" t="s">
        <v>25</v>
      </c>
      <c r="E19" s="154"/>
      <c r="F19" s="155"/>
      <c r="G19" s="156"/>
      <c r="H19" s="157"/>
      <c r="I19" s="157"/>
      <c r="J19" s="157" t="s">
        <v>185</v>
      </c>
      <c r="K19" s="158">
        <v>1</v>
      </c>
      <c r="L19" s="159" t="s">
        <v>26</v>
      </c>
      <c r="M19" s="160"/>
      <c r="N19" s="161"/>
      <c r="O19" s="161"/>
      <c r="P19" s="161"/>
      <c r="Q19" s="162">
        <v>4.9400000000000004</v>
      </c>
      <c r="R19" s="163">
        <f>Q19*K19</f>
        <v>4.9400000000000004</v>
      </c>
      <c r="S19" s="164">
        <f t="shared" si="0"/>
        <v>2.1587512454334114E-3</v>
      </c>
      <c r="T19" s="180" t="s">
        <v>25</v>
      </c>
      <c r="U19" s="158"/>
      <c r="V19" s="158"/>
      <c r="W19" s="172" t="s">
        <v>188</v>
      </c>
      <c r="X19" s="158" t="s">
        <v>188</v>
      </c>
      <c r="Y19" s="162">
        <f>(VLOOKUP($X19,'[1]Material DB'!$A$3:$AF$113,'[1]Material DB'!B$40,FALSE))/100*$R19</f>
        <v>0</v>
      </c>
      <c r="Z19" s="162">
        <f>(VLOOKUP($X19,'[1]Material DB'!$A$3:$AF$113,'[1]Material DB'!C$40,FALSE))/100*$R19</f>
        <v>0</v>
      </c>
      <c r="AA19" s="162">
        <f>(VLOOKUP($X19,'[1]Material DB'!$A$3:$AF$113,'[1]Material DB'!D$40,FALSE))/100*$R19</f>
        <v>0</v>
      </c>
      <c r="AB19" s="162">
        <f>(VLOOKUP($X19,'[1]Material DB'!$A$3:$AF$113,'[1]Material DB'!E$40,FALSE))/100*$R19</f>
        <v>0</v>
      </c>
      <c r="AC19" s="162">
        <f>(VLOOKUP($X19,'[1]Material DB'!$A$3:$AF$113,'[1]Material DB'!F$40,FALSE))/100*$R19</f>
        <v>0</v>
      </c>
      <c r="AD19" s="162">
        <f>(VLOOKUP($X19,'[1]Material DB'!$A$3:$AF$113,'[1]Material DB'!G$40,FALSE))/100*$R19</f>
        <v>0</v>
      </c>
      <c r="AE19" s="162">
        <f>(VLOOKUP($X19,'[1]Material DB'!$A$3:$AF$113,'[1]Material DB'!H$40,FALSE))/100*$R19</f>
        <v>0</v>
      </c>
      <c r="AF19" s="162">
        <f>(VLOOKUP($X19,'[1]Material DB'!$A$3:$AF$113,'[1]Material DB'!I$40,FALSE))/100*$R19</f>
        <v>0</v>
      </c>
      <c r="AG19" s="162">
        <f>(VLOOKUP($X19,'[1]Material DB'!$A$3:$AF$113,'[1]Material DB'!J$40,FALSE))/100*$R19</f>
        <v>0</v>
      </c>
      <c r="AH19" s="162">
        <f>(VLOOKUP($X19,'[1]Material DB'!$A$3:$AF$113,'[1]Material DB'!K$40,FALSE))/100*$R19</f>
        <v>0</v>
      </c>
      <c r="AI19" s="162">
        <f>(VLOOKUP($X19,'[1]Material DB'!$A$3:$AF$113,'[1]Material DB'!L$40,FALSE))/100*$R19</f>
        <v>0</v>
      </c>
      <c r="AJ19" s="162">
        <f>(VLOOKUP($X19,'[1]Material DB'!$A$3:$AF$113,'[1]Material DB'!M$40,FALSE))/100*$R19</f>
        <v>0</v>
      </c>
      <c r="AK19" s="162">
        <f>(VLOOKUP($X19,'[1]Material DB'!$A$3:$AF$113,'[1]Material DB'!N$40,FALSE))/100*$R19</f>
        <v>0</v>
      </c>
      <c r="AL19" s="162">
        <f>(VLOOKUP($X19,'[1]Material DB'!$A$3:$AF$113,'[1]Material DB'!O$40,FALSE))/100*$R19</f>
        <v>0</v>
      </c>
      <c r="AM19" s="162">
        <f>(VLOOKUP($X19,'[1]Material DB'!$A$3:$AF$113,'[1]Material DB'!P$40,FALSE))/100*$R19</f>
        <v>4.9400000000000006E-2</v>
      </c>
      <c r="AN19" s="162">
        <f>(VLOOKUP($X19,'[1]Material DB'!$A$3:$AF$113,'[1]Material DB'!Q$40,FALSE))/100*$R19</f>
        <v>4.9400000000000006E-2</v>
      </c>
      <c r="AO19" s="162">
        <f>(VLOOKUP($X19,'[1]Material DB'!$A$3:$AF$113,'[1]Material DB'!R$40,FALSE))/100*$R19</f>
        <v>0</v>
      </c>
      <c r="AP19" s="162">
        <f>(VLOOKUP($X19,'[1]Material DB'!$A$3:$AF$113,'[1]Material DB'!S$40,FALSE))/100*$R19</f>
        <v>1.4326000000000001</v>
      </c>
      <c r="AQ19" s="162">
        <f>(VLOOKUP($X19,'[1]Material DB'!$A$3:$AF$113,'[1]Material DB'!T$40,FALSE))/100*$R19</f>
        <v>3.3839000000000006</v>
      </c>
      <c r="AR19" s="162">
        <f>(VLOOKUP($X19,'[1]Material DB'!$A$3:$AF$113,'[1]Material DB'!U$40,FALSE))/100*$R19</f>
        <v>2.4700000000000003E-2</v>
      </c>
      <c r="AS19" s="162">
        <f>(VLOOKUP($X19,'[1]Material DB'!$A$3:$AF$113,'[1]Material DB'!V$40,FALSE))/100*$R19</f>
        <v>0</v>
      </c>
      <c r="AT19" s="162">
        <f>(VLOOKUP($X19,'[1]Material DB'!$A$3:$AF$113,'[1]Material DB'!W$40,FALSE))/100*$R19</f>
        <v>0</v>
      </c>
      <c r="AU19" s="162">
        <f>(VLOOKUP($X19,'[1]Material DB'!$A$3:$AF$113,'[1]Material DB'!X$40,FALSE))/100*$R19</f>
        <v>0</v>
      </c>
      <c r="AV19" s="162">
        <f>(VLOOKUP($X19,'[1]Material DB'!$A$3:$AF$113,'[1]Material DB'!Y$40,FALSE))/100*$R19</f>
        <v>0</v>
      </c>
      <c r="AW19" s="162">
        <f>(VLOOKUP($X19,'[1]Material DB'!$A$3:$AF$113,'[1]Material DB'!Z$40,FALSE))/100*$R19</f>
        <v>0</v>
      </c>
      <c r="AX19" s="162">
        <f>(VLOOKUP($X19,'[1]Material DB'!$A$3:$AF$113,'[1]Material DB'!AA$40,FALSE))/100*$R19</f>
        <v>0</v>
      </c>
      <c r="AY19" s="162">
        <f>(VLOOKUP($X19,'[1]Material DB'!$A$3:$AF$113,'[1]Material DB'!AB$40,FALSE))/100*$R19</f>
        <v>0</v>
      </c>
      <c r="AZ19" s="162">
        <f>(VLOOKUP($X19,'[1]Material DB'!$A$3:$AF$113,'[1]Material DB'!AC$40,FALSE))/100*$R19</f>
        <v>0</v>
      </c>
      <c r="BA19" s="162">
        <f>(VLOOKUP($X19,'[1]Material DB'!$A$3:$AF$113,'[1]Material DB'!AD$40,FALSE))/100*$R19</f>
        <v>0</v>
      </c>
      <c r="BB19" s="162">
        <f>(VLOOKUP($X19,'[1]Material DB'!$A$3:$AF$113,'[1]Material DB'!AE$40,FALSE))/100*$R19</f>
        <v>0</v>
      </c>
      <c r="BC19" s="162">
        <f>(VLOOKUP($X19,'[1]Material DB'!$A$3:$AF$113,'[1]Material DB'!AF$40,FALSE))/100*$R19</f>
        <v>0</v>
      </c>
      <c r="BD19" s="166">
        <f t="shared" si="1"/>
        <v>4.9400000000000004</v>
      </c>
      <c r="BE19" s="414"/>
    </row>
    <row r="20" spans="1:57" s="167" customFormat="1">
      <c r="A20" s="153"/>
      <c r="B20" s="154"/>
      <c r="C20" s="154"/>
      <c r="D20" s="154" t="s">
        <v>25</v>
      </c>
      <c r="E20" s="154"/>
      <c r="F20" s="155"/>
      <c r="G20" s="156"/>
      <c r="H20" s="157"/>
      <c r="I20" s="157"/>
      <c r="J20" s="157" t="s">
        <v>186</v>
      </c>
      <c r="K20" s="158">
        <v>2</v>
      </c>
      <c r="L20" s="159" t="s">
        <v>26</v>
      </c>
      <c r="M20" s="160"/>
      <c r="N20" s="161"/>
      <c r="O20" s="161"/>
      <c r="P20" s="161"/>
      <c r="Q20" s="162">
        <f>R20/K20</f>
        <v>2.61</v>
      </c>
      <c r="R20" s="163">
        <v>5.22</v>
      </c>
      <c r="S20" s="164">
        <f t="shared" si="0"/>
        <v>2.28110961561992E-3</v>
      </c>
      <c r="T20" s="180" t="s">
        <v>25</v>
      </c>
      <c r="U20" s="158"/>
      <c r="V20" s="158"/>
      <c r="W20" s="172" t="s">
        <v>155</v>
      </c>
      <c r="X20" s="158" t="s">
        <v>156</v>
      </c>
      <c r="Y20" s="162">
        <f>(VLOOKUP($X20,'[1]Material DB'!$A$3:$AF$113,'[1]Material DB'!B$40,FALSE))/100*$R20</f>
        <v>0</v>
      </c>
      <c r="Z20" s="162">
        <f>(VLOOKUP($X20,'[1]Material DB'!$A$3:$AF$113,'[1]Material DB'!C$40,FALSE))/100*$R20</f>
        <v>0</v>
      </c>
      <c r="AA20" s="162">
        <f>(VLOOKUP($X20,'[1]Material DB'!$A$3:$AF$113,'[1]Material DB'!D$40,FALSE))/100*$R20</f>
        <v>0</v>
      </c>
      <c r="AB20" s="162">
        <f>(VLOOKUP($X20,'[1]Material DB'!$A$3:$AF$113,'[1]Material DB'!E$40,FALSE))/100*$R20</f>
        <v>0</v>
      </c>
      <c r="AC20" s="162">
        <f>(VLOOKUP($X20,'[1]Material DB'!$A$3:$AF$113,'[1]Material DB'!F$40,FALSE))/100*$R20</f>
        <v>0</v>
      </c>
      <c r="AD20" s="162">
        <f>(VLOOKUP($X20,'[1]Material DB'!$A$3:$AF$113,'[1]Material DB'!G$40,FALSE))/100*$R20</f>
        <v>5.2199999999999996E-2</v>
      </c>
      <c r="AE20" s="162">
        <f>(VLOOKUP($X20,'[1]Material DB'!$A$3:$AF$113,'[1]Material DB'!H$40,FALSE))/100*$R20</f>
        <v>0</v>
      </c>
      <c r="AF20" s="162">
        <f>(VLOOKUP($X20,'[1]Material DB'!$A$3:$AF$113,'[1]Material DB'!I$40,FALSE))/100*$R20</f>
        <v>5.0999399999999993</v>
      </c>
      <c r="AG20" s="162">
        <f>(VLOOKUP($X20,'[1]Material DB'!$A$3:$AF$113,'[1]Material DB'!J$40,FALSE))/100*$R20</f>
        <v>2.6099999999999998E-2</v>
      </c>
      <c r="AH20" s="162">
        <f>(VLOOKUP($X20,'[1]Material DB'!$A$3:$AF$113,'[1]Material DB'!K$40,FALSE))/100*$R20</f>
        <v>0</v>
      </c>
      <c r="AI20" s="162">
        <f>(VLOOKUP($X20,'[1]Material DB'!$A$3:$AF$113,'[1]Material DB'!L$40,FALSE))/100*$R20</f>
        <v>0</v>
      </c>
      <c r="AJ20" s="162">
        <f>(VLOOKUP($X20,'[1]Material DB'!$A$3:$AF$113,'[1]Material DB'!M$40,FALSE))/100*$R20</f>
        <v>0</v>
      </c>
      <c r="AK20" s="162">
        <f>(VLOOKUP($X20,'[1]Material DB'!$A$3:$AF$113,'[1]Material DB'!N$40,FALSE))/100*$R20</f>
        <v>0</v>
      </c>
      <c r="AL20" s="162">
        <f>(VLOOKUP($X20,'[1]Material DB'!$A$3:$AF$113,'[1]Material DB'!O$40,FALSE))/100*$R20</f>
        <v>5.2199999999999998E-3</v>
      </c>
      <c r="AM20" s="162">
        <f>(VLOOKUP($X20,'[1]Material DB'!$A$3:$AF$113,'[1]Material DB'!P$40,FALSE))/100*$R20</f>
        <v>5.2199999999999998E-3</v>
      </c>
      <c r="AN20" s="162">
        <f>(VLOOKUP($X20,'[1]Material DB'!$A$3:$AF$113,'[1]Material DB'!Q$40,FALSE))/100*$R20</f>
        <v>2.0879999999999999E-2</v>
      </c>
      <c r="AO20" s="162">
        <f>(VLOOKUP($X20,'[1]Material DB'!$A$3:$AF$113,'[1]Material DB'!R$40,FALSE))/100*$R20</f>
        <v>0</v>
      </c>
      <c r="AP20" s="162">
        <f>(VLOOKUP($X20,'[1]Material DB'!$A$3:$AF$113,'[1]Material DB'!S$40,FALSE))/100*$R20</f>
        <v>0</v>
      </c>
      <c r="AQ20" s="162">
        <f>(VLOOKUP($X20,'[1]Material DB'!$A$3:$AF$113,'[1]Material DB'!T$40,FALSE))/100*$R20</f>
        <v>1.044E-2</v>
      </c>
      <c r="AR20" s="162">
        <f>(VLOOKUP($X20,'[1]Material DB'!$A$3:$AF$113,'[1]Material DB'!U$40,FALSE))/100*$R20</f>
        <v>0</v>
      </c>
      <c r="AS20" s="162">
        <f>(VLOOKUP($X20,'[1]Material DB'!$A$3:$AF$113,'[1]Material DB'!V$40,FALSE))/100*$R20</f>
        <v>0</v>
      </c>
      <c r="AT20" s="162">
        <f>(VLOOKUP($X20,'[1]Material DB'!$A$3:$AF$113,'[1]Material DB'!W$40,FALSE))/100*$R20</f>
        <v>0</v>
      </c>
      <c r="AU20" s="162">
        <f>(VLOOKUP($X20,'[1]Material DB'!$A$3:$AF$113,'[1]Material DB'!X$40,FALSE))/100*$R20</f>
        <v>0</v>
      </c>
      <c r="AV20" s="162">
        <f>(VLOOKUP($X20,'[1]Material DB'!$A$3:$AF$113,'[1]Material DB'!Y$40,FALSE))/100*$R20</f>
        <v>0</v>
      </c>
      <c r="AW20" s="162">
        <f>(VLOOKUP($X20,'[1]Material DB'!$A$3:$AF$113,'[1]Material DB'!Z$40,FALSE))/100*$R20</f>
        <v>0</v>
      </c>
      <c r="AX20" s="162">
        <f>(VLOOKUP($X20,'[1]Material DB'!$A$3:$AF$113,'[1]Material DB'!AA$40,FALSE))/100*$R20</f>
        <v>0</v>
      </c>
      <c r="AY20" s="162">
        <f>(VLOOKUP($X20,'[1]Material DB'!$A$3:$AF$113,'[1]Material DB'!AB$40,FALSE))/100*$R20</f>
        <v>0</v>
      </c>
      <c r="AZ20" s="162">
        <f>(VLOOKUP($X20,'[1]Material DB'!$A$3:$AF$113,'[1]Material DB'!AC$40,FALSE))/100*$R20</f>
        <v>0</v>
      </c>
      <c r="BA20" s="162">
        <f>(VLOOKUP($X20,'[1]Material DB'!$A$3:$AF$113,'[1]Material DB'!AD$40,FALSE))/100*$R20</f>
        <v>0</v>
      </c>
      <c r="BB20" s="162">
        <f>(VLOOKUP($X20,'[1]Material DB'!$A$3:$AF$113,'[1]Material DB'!AE$40,FALSE))/100*$R20</f>
        <v>0</v>
      </c>
      <c r="BC20" s="162">
        <f>(VLOOKUP($X20,'[1]Material DB'!$A$3:$AF$113,'[1]Material DB'!AF$40,FALSE))/100*$R20</f>
        <v>0</v>
      </c>
      <c r="BD20" s="166">
        <f t="shared" si="1"/>
        <v>5.219999999999998</v>
      </c>
      <c r="BE20" s="414"/>
    </row>
    <row r="21" spans="1:57" s="167" customFormat="1">
      <c r="A21" s="153"/>
      <c r="B21" s="154"/>
      <c r="C21" s="154"/>
      <c r="D21" s="154" t="s">
        <v>25</v>
      </c>
      <c r="E21" s="154"/>
      <c r="F21" s="155"/>
      <c r="G21" s="156"/>
      <c r="H21" s="157"/>
      <c r="I21" s="157"/>
      <c r="J21" s="157" t="s">
        <v>187</v>
      </c>
      <c r="K21" s="158">
        <v>1</v>
      </c>
      <c r="L21" s="159" t="s">
        <v>160</v>
      </c>
      <c r="M21" s="160"/>
      <c r="N21" s="161"/>
      <c r="O21" s="161"/>
      <c r="P21" s="161"/>
      <c r="Q21" s="162">
        <v>0.14000000000000001</v>
      </c>
      <c r="R21" s="163">
        <f>Q21*K21</f>
        <v>0.14000000000000001</v>
      </c>
      <c r="S21" s="164">
        <f t="shared" si="0"/>
        <v>6.1179185093254571E-5</v>
      </c>
      <c r="T21" s="180" t="s">
        <v>25</v>
      </c>
      <c r="U21" s="158"/>
      <c r="V21" s="158"/>
      <c r="W21" s="172" t="s">
        <v>159</v>
      </c>
      <c r="X21" s="158" t="s">
        <v>159</v>
      </c>
      <c r="Y21" s="162">
        <f>(VLOOKUP($X21,'[1]Material DB'!$A$3:$AF$113,'[1]Material DB'!B$40,FALSE))/100*$R21</f>
        <v>1.022E-2</v>
      </c>
      <c r="Z21" s="162">
        <f>(VLOOKUP($X21,'[1]Material DB'!$A$3:$AF$113,'[1]Material DB'!C$40,FALSE))/100*$R21</f>
        <v>0</v>
      </c>
      <c r="AA21" s="162">
        <f>(VLOOKUP($X21,'[1]Material DB'!$A$3:$AF$113,'[1]Material DB'!D$40,FALSE))/100*$R21</f>
        <v>0.10682000000000001</v>
      </c>
      <c r="AB21" s="162">
        <f>(VLOOKUP($X21,'[1]Material DB'!$A$3:$AF$113,'[1]Material DB'!E$40,FALSE))/100*$R21</f>
        <v>0</v>
      </c>
      <c r="AC21" s="162">
        <f>(VLOOKUP($X21,'[1]Material DB'!$A$3:$AF$113,'[1]Material DB'!F$40,FALSE))/100*$R21</f>
        <v>2.2959999999999998E-2</v>
      </c>
      <c r="AD21" s="162">
        <f>(VLOOKUP($X21,'[1]Material DB'!$A$3:$AF$113,'[1]Material DB'!G$40,FALSE))/100*$R21</f>
        <v>0</v>
      </c>
      <c r="AE21" s="162">
        <f>(VLOOKUP($X21,'[1]Material DB'!$A$3:$AF$113,'[1]Material DB'!H$40,FALSE))/100*$R21</f>
        <v>0</v>
      </c>
      <c r="AF21" s="162">
        <f>(VLOOKUP($X21,'[1]Material DB'!$A$3:$AF$113,'[1]Material DB'!I$40,FALSE))/100*$R21</f>
        <v>0</v>
      </c>
      <c r="AG21" s="162">
        <f>(VLOOKUP($X21,'[1]Material DB'!$A$3:$AF$113,'[1]Material DB'!J$40,FALSE))/100*$R21</f>
        <v>0</v>
      </c>
      <c r="AH21" s="162">
        <f>(VLOOKUP($X21,'[1]Material DB'!$A$3:$AF$113,'[1]Material DB'!K$40,FALSE))/100*$R21</f>
        <v>0</v>
      </c>
      <c r="AI21" s="162">
        <f>(VLOOKUP($X21,'[1]Material DB'!$A$3:$AF$113,'[1]Material DB'!L$40,FALSE))/100*$R21</f>
        <v>0</v>
      </c>
      <c r="AJ21" s="162">
        <f>(VLOOKUP($X21,'[1]Material DB'!$A$3:$AF$113,'[1]Material DB'!M$40,FALSE))/100*$R21</f>
        <v>0</v>
      </c>
      <c r="AK21" s="162">
        <f>(VLOOKUP($X21,'[1]Material DB'!$A$3:$AF$113,'[1]Material DB'!N$40,FALSE))/100*$R21</f>
        <v>0</v>
      </c>
      <c r="AL21" s="162">
        <f>(VLOOKUP($X21,'[1]Material DB'!$A$3:$AF$113,'[1]Material DB'!O$40,FALSE))/100*$R21</f>
        <v>0</v>
      </c>
      <c r="AM21" s="162">
        <f>(VLOOKUP($X21,'[1]Material DB'!$A$3:$AF$113,'[1]Material DB'!P$40,FALSE))/100*$R21</f>
        <v>0</v>
      </c>
      <c r="AN21" s="162">
        <f>(VLOOKUP($X21,'[1]Material DB'!$A$3:$AF$113,'[1]Material DB'!Q$40,FALSE))/100*$R21</f>
        <v>0</v>
      </c>
      <c r="AO21" s="162">
        <f>(VLOOKUP($X21,'[1]Material DB'!$A$3:$AF$113,'[1]Material DB'!R$40,FALSE))/100*$R21</f>
        <v>0</v>
      </c>
      <c r="AP21" s="162">
        <f>(VLOOKUP($X21,'[1]Material DB'!$A$3:$AF$113,'[1]Material DB'!S$40,FALSE))/100*$R21</f>
        <v>0</v>
      </c>
      <c r="AQ21" s="162">
        <f>(VLOOKUP($X21,'[1]Material DB'!$A$3:$AF$113,'[1]Material DB'!T$40,FALSE))/100*$R21</f>
        <v>0</v>
      </c>
      <c r="AR21" s="162">
        <f>(VLOOKUP($X21,'[1]Material DB'!$A$3:$AF$113,'[1]Material DB'!U$40,FALSE))/100*$R21</f>
        <v>0</v>
      </c>
      <c r="AS21" s="162">
        <f>(VLOOKUP($X21,'[1]Material DB'!$A$3:$AF$113,'[1]Material DB'!V$40,FALSE))/100*$R21</f>
        <v>0</v>
      </c>
      <c r="AT21" s="162">
        <f>(VLOOKUP($X21,'[1]Material DB'!$A$3:$AF$113,'[1]Material DB'!W$40,FALSE))/100*$R21</f>
        <v>0</v>
      </c>
      <c r="AU21" s="162">
        <f>(VLOOKUP($X21,'[1]Material DB'!$A$3:$AF$113,'[1]Material DB'!X$40,FALSE))/100*$R21</f>
        <v>0</v>
      </c>
      <c r="AV21" s="162">
        <f>(VLOOKUP($X21,'[1]Material DB'!$A$3:$AF$113,'[1]Material DB'!Y$40,FALSE))/100*$R21</f>
        <v>0</v>
      </c>
      <c r="AW21" s="162">
        <f>(VLOOKUP($X21,'[1]Material DB'!$A$3:$AF$113,'[1]Material DB'!Z$40,FALSE))/100*$R21</f>
        <v>0</v>
      </c>
      <c r="AX21" s="162">
        <f>(VLOOKUP($X21,'[1]Material DB'!$A$3:$AF$113,'[1]Material DB'!AA$40,FALSE))/100*$R21</f>
        <v>0</v>
      </c>
      <c r="AY21" s="162">
        <f>(VLOOKUP($X21,'[1]Material DB'!$A$3:$AF$113,'[1]Material DB'!AB$40,FALSE))/100*$R21</f>
        <v>0</v>
      </c>
      <c r="AZ21" s="162">
        <f>(VLOOKUP($X21,'[1]Material DB'!$A$3:$AF$113,'[1]Material DB'!AC$40,FALSE))/100*$R21</f>
        <v>0</v>
      </c>
      <c r="BA21" s="162">
        <f>(VLOOKUP($X21,'[1]Material DB'!$A$3:$AF$113,'[1]Material DB'!AD$40,FALSE))/100*$R21</f>
        <v>0</v>
      </c>
      <c r="BB21" s="162">
        <f>(VLOOKUP($X21,'[1]Material DB'!$A$3:$AF$113,'[1]Material DB'!AE$40,FALSE))/100*$R21</f>
        <v>0</v>
      </c>
      <c r="BC21" s="162">
        <f>(VLOOKUP($X21,'[1]Material DB'!$A$3:$AF$113,'[1]Material DB'!AF$40,FALSE))/100*$R21</f>
        <v>0</v>
      </c>
      <c r="BD21" s="166">
        <f t="shared" si="1"/>
        <v>0.14000000000000001</v>
      </c>
      <c r="BE21" s="414"/>
    </row>
    <row r="22" spans="1:57" s="167" customFormat="1">
      <c r="A22" s="168"/>
      <c r="B22" s="158"/>
      <c r="C22" s="158" t="s">
        <v>25</v>
      </c>
      <c r="D22" s="158"/>
      <c r="E22" s="158"/>
      <c r="F22" s="169"/>
      <c r="G22" s="160" t="s">
        <v>149</v>
      </c>
      <c r="H22" s="161"/>
      <c r="I22" s="161"/>
      <c r="J22" s="161" t="s">
        <v>140</v>
      </c>
      <c r="K22" s="158">
        <v>4</v>
      </c>
      <c r="L22" s="159" t="s">
        <v>26</v>
      </c>
      <c r="M22" s="160"/>
      <c r="N22" s="161"/>
      <c r="O22" s="161"/>
      <c r="P22" s="161"/>
      <c r="Q22" s="162">
        <v>6.49</v>
      </c>
      <c r="R22" s="163">
        <f t="shared" si="4"/>
        <v>25.96</v>
      </c>
      <c r="S22" s="164">
        <f t="shared" si="0"/>
        <v>1.1344368893006346E-2</v>
      </c>
      <c r="T22" s="180" t="s">
        <v>25</v>
      </c>
      <c r="U22" s="158"/>
      <c r="V22" s="158"/>
      <c r="W22" s="407" t="s">
        <v>155</v>
      </c>
      <c r="X22" s="407" t="s">
        <v>156</v>
      </c>
      <c r="Y22" s="162">
        <f>(VLOOKUP($X22,'[1]Material DB'!$A$3:$AF$113,'[1]Material DB'!B$40,FALSE))/100*$R22</f>
        <v>0</v>
      </c>
      <c r="Z22" s="162">
        <f>(VLOOKUP($X22,'[1]Material DB'!$A$3:$AF$113,'[1]Material DB'!C$40,FALSE))/100*$R22</f>
        <v>0</v>
      </c>
      <c r="AA22" s="162">
        <f>(VLOOKUP($X22,'[1]Material DB'!$A$3:$AF$113,'[1]Material DB'!D$40,FALSE))/100*$R22</f>
        <v>0</v>
      </c>
      <c r="AB22" s="162">
        <f>(VLOOKUP($X22,'[1]Material DB'!$A$3:$AF$113,'[1]Material DB'!E$40,FALSE))/100*$R22</f>
        <v>0</v>
      </c>
      <c r="AC22" s="162">
        <f>(VLOOKUP($X22,'[1]Material DB'!$A$3:$AF$113,'[1]Material DB'!F$40,FALSE))/100*$R22</f>
        <v>0</v>
      </c>
      <c r="AD22" s="162">
        <f>(VLOOKUP($X22,'[1]Material DB'!$A$3:$AF$113,'[1]Material DB'!G$40,FALSE))/100*$R22</f>
        <v>0.2596</v>
      </c>
      <c r="AE22" s="162">
        <f>(VLOOKUP($X22,'[1]Material DB'!$A$3:$AF$113,'[1]Material DB'!H$40,FALSE))/100*$R22</f>
        <v>0</v>
      </c>
      <c r="AF22" s="162">
        <f>(VLOOKUP($X22,'[1]Material DB'!$A$3:$AF$113,'[1]Material DB'!I$40,FALSE))/100*$R22</f>
        <v>25.362919999999999</v>
      </c>
      <c r="AG22" s="162">
        <f>(VLOOKUP($X22,'[1]Material DB'!$A$3:$AF$113,'[1]Material DB'!J$40,FALSE))/100*$R22</f>
        <v>0.1298</v>
      </c>
      <c r="AH22" s="162">
        <f>(VLOOKUP($X22,'[1]Material DB'!$A$3:$AF$113,'[1]Material DB'!K$40,FALSE))/100*$R22</f>
        <v>0</v>
      </c>
      <c r="AI22" s="162">
        <f>(VLOOKUP($X22,'[1]Material DB'!$A$3:$AF$113,'[1]Material DB'!L$40,FALSE))/100*$R22</f>
        <v>0</v>
      </c>
      <c r="AJ22" s="162">
        <f>(VLOOKUP($X22,'[1]Material DB'!$A$3:$AF$113,'[1]Material DB'!M$40,FALSE))/100*$R22</f>
        <v>0</v>
      </c>
      <c r="AK22" s="162">
        <f>(VLOOKUP($X22,'[1]Material DB'!$A$3:$AF$113,'[1]Material DB'!N$40,FALSE))/100*$R22</f>
        <v>0</v>
      </c>
      <c r="AL22" s="162">
        <f>(VLOOKUP($X22,'[1]Material DB'!$A$3:$AF$113,'[1]Material DB'!O$40,FALSE))/100*$R22</f>
        <v>2.596E-2</v>
      </c>
      <c r="AM22" s="162">
        <f>(VLOOKUP($X22,'[1]Material DB'!$A$3:$AF$113,'[1]Material DB'!P$40,FALSE))/100*$R22</f>
        <v>2.596E-2</v>
      </c>
      <c r="AN22" s="162">
        <f>(VLOOKUP($X22,'[1]Material DB'!$A$3:$AF$113,'[1]Material DB'!Q$40,FALSE))/100*$R22</f>
        <v>0.10384</v>
      </c>
      <c r="AO22" s="162">
        <f>(VLOOKUP($X22,'[1]Material DB'!$A$3:$AF$113,'[1]Material DB'!R$40,FALSE))/100*$R22</f>
        <v>0</v>
      </c>
      <c r="AP22" s="162">
        <f>(VLOOKUP($X22,'[1]Material DB'!$A$3:$AF$113,'[1]Material DB'!S$40,FALSE))/100*$R22</f>
        <v>0</v>
      </c>
      <c r="AQ22" s="162">
        <f>(VLOOKUP($X22,'[1]Material DB'!$A$3:$AF$113,'[1]Material DB'!T$40,FALSE))/100*$R22</f>
        <v>5.1920000000000001E-2</v>
      </c>
      <c r="AR22" s="162">
        <f>(VLOOKUP($X22,'[1]Material DB'!$A$3:$AF$113,'[1]Material DB'!U$40,FALSE))/100*$R22</f>
        <v>0</v>
      </c>
      <c r="AS22" s="162">
        <f>(VLOOKUP($X22,'[1]Material DB'!$A$3:$AF$113,'[1]Material DB'!V$40,FALSE))/100*$R22</f>
        <v>0</v>
      </c>
      <c r="AT22" s="162">
        <f>(VLOOKUP($X22,'[1]Material DB'!$A$3:$AF$113,'[1]Material DB'!W$40,FALSE))/100*$R22</f>
        <v>0</v>
      </c>
      <c r="AU22" s="162">
        <f>(VLOOKUP($X22,'[1]Material DB'!$A$3:$AF$113,'[1]Material DB'!X$40,FALSE))/100*$R22</f>
        <v>0</v>
      </c>
      <c r="AV22" s="162">
        <f>(VLOOKUP($X22,'[1]Material DB'!$A$3:$AF$113,'[1]Material DB'!Y$40,FALSE))/100*$R22</f>
        <v>0</v>
      </c>
      <c r="AW22" s="162">
        <f>(VLOOKUP($X22,'[1]Material DB'!$A$3:$AF$113,'[1]Material DB'!Z$40,FALSE))/100*$R22</f>
        <v>0</v>
      </c>
      <c r="AX22" s="162">
        <f>(VLOOKUP($X22,'[1]Material DB'!$A$3:$AF$113,'[1]Material DB'!AA$40,FALSE))/100*$R22</f>
        <v>0</v>
      </c>
      <c r="AY22" s="162">
        <f>(VLOOKUP($X22,'[1]Material DB'!$A$3:$AF$113,'[1]Material DB'!AB$40,FALSE))/100*$R22</f>
        <v>0</v>
      </c>
      <c r="AZ22" s="162">
        <f>(VLOOKUP($X22,'[1]Material DB'!$A$3:$AF$113,'[1]Material DB'!AC$40,FALSE))/100*$R22</f>
        <v>0</v>
      </c>
      <c r="BA22" s="162">
        <f>(VLOOKUP($X22,'[1]Material DB'!$A$3:$AF$113,'[1]Material DB'!AD$40,FALSE))/100*$R22</f>
        <v>0</v>
      </c>
      <c r="BB22" s="162">
        <f>(VLOOKUP($X22,'[1]Material DB'!$A$3:$AF$113,'[1]Material DB'!AE$40,FALSE))/100*$R22</f>
        <v>0</v>
      </c>
      <c r="BC22" s="162">
        <f>(VLOOKUP($X22,'[1]Material DB'!$A$3:$AF$113,'[1]Material DB'!AF$40,FALSE))/100*$R22</f>
        <v>0</v>
      </c>
      <c r="BD22" s="171">
        <f t="shared" si="1"/>
        <v>25.96</v>
      </c>
      <c r="BE22" s="414"/>
    </row>
    <row r="23" spans="1:57" s="167" customFormat="1">
      <c r="A23" s="168"/>
      <c r="B23" s="158"/>
      <c r="C23" s="158" t="s">
        <v>25</v>
      </c>
      <c r="D23" s="158"/>
      <c r="E23" s="158"/>
      <c r="F23" s="169"/>
      <c r="G23" s="160" t="s">
        <v>150</v>
      </c>
      <c r="H23" s="161"/>
      <c r="I23" s="161"/>
      <c r="J23" s="161" t="s">
        <v>141</v>
      </c>
      <c r="K23" s="158">
        <v>1</v>
      </c>
      <c r="L23" s="159" t="s">
        <v>160</v>
      </c>
      <c r="M23" s="160"/>
      <c r="N23" s="161"/>
      <c r="O23" s="161"/>
      <c r="P23" s="161"/>
      <c r="Q23" s="170">
        <v>1</v>
      </c>
      <c r="R23" s="163">
        <f t="shared" si="4"/>
        <v>1</v>
      </c>
      <c r="S23" s="164">
        <f t="shared" si="0"/>
        <v>4.369941792375326E-4</v>
      </c>
      <c r="T23" s="180" t="s">
        <v>25</v>
      </c>
      <c r="U23" s="158"/>
      <c r="V23" s="165"/>
      <c r="W23" s="407" t="s">
        <v>159</v>
      </c>
      <c r="X23" s="408" t="s">
        <v>159</v>
      </c>
      <c r="Y23" s="162">
        <f>(VLOOKUP($X23,'[1]Material DB'!$A$3:$AF$113,'[1]Material DB'!B$40,FALSE))/100*$R23</f>
        <v>7.2999999999999995E-2</v>
      </c>
      <c r="Z23" s="162">
        <f>(VLOOKUP($X23,'[1]Material DB'!$A$3:$AF$113,'[1]Material DB'!C$40,FALSE))/100*$R23</f>
        <v>0</v>
      </c>
      <c r="AA23" s="162">
        <f>(VLOOKUP($X23,'[1]Material DB'!$A$3:$AF$113,'[1]Material DB'!D$40,FALSE))/100*$R23</f>
        <v>0.76300000000000001</v>
      </c>
      <c r="AB23" s="162">
        <f>(VLOOKUP($X23,'[1]Material DB'!$A$3:$AF$113,'[1]Material DB'!E$40,FALSE))/100*$R23</f>
        <v>0</v>
      </c>
      <c r="AC23" s="162">
        <f>(VLOOKUP($X23,'[1]Material DB'!$A$3:$AF$113,'[1]Material DB'!F$40,FALSE))/100*$R23</f>
        <v>0.16399999999999998</v>
      </c>
      <c r="AD23" s="162">
        <f>(VLOOKUP($X23,'[1]Material DB'!$A$3:$AF$113,'[1]Material DB'!G$40,FALSE))/100*$R23</f>
        <v>0</v>
      </c>
      <c r="AE23" s="162">
        <f>(VLOOKUP($X23,'[1]Material DB'!$A$3:$AF$113,'[1]Material DB'!H$40,FALSE))/100*$R23</f>
        <v>0</v>
      </c>
      <c r="AF23" s="162">
        <f>(VLOOKUP($X23,'[1]Material DB'!$A$3:$AF$113,'[1]Material DB'!I$40,FALSE))/100*$R23</f>
        <v>0</v>
      </c>
      <c r="AG23" s="162">
        <f>(VLOOKUP($X23,'[1]Material DB'!$A$3:$AF$113,'[1]Material DB'!J$40,FALSE))/100*$R23</f>
        <v>0</v>
      </c>
      <c r="AH23" s="162">
        <f>(VLOOKUP($X23,'[1]Material DB'!$A$3:$AF$113,'[1]Material DB'!K$40,FALSE))/100*$R23</f>
        <v>0</v>
      </c>
      <c r="AI23" s="162">
        <f>(VLOOKUP($X23,'[1]Material DB'!$A$3:$AF$113,'[1]Material DB'!L$40,FALSE))/100*$R23</f>
        <v>0</v>
      </c>
      <c r="AJ23" s="162">
        <f>(VLOOKUP($X23,'[1]Material DB'!$A$3:$AF$113,'[1]Material DB'!M$40,FALSE))/100*$R23</f>
        <v>0</v>
      </c>
      <c r="AK23" s="162">
        <f>(VLOOKUP($X23,'[1]Material DB'!$A$3:$AF$113,'[1]Material DB'!N$40,FALSE))/100*$R23</f>
        <v>0</v>
      </c>
      <c r="AL23" s="162">
        <f>(VLOOKUP($X23,'[1]Material DB'!$A$3:$AF$113,'[1]Material DB'!O$40,FALSE))/100*$R23</f>
        <v>0</v>
      </c>
      <c r="AM23" s="162">
        <f>(VLOOKUP($X23,'[1]Material DB'!$A$3:$AF$113,'[1]Material DB'!P$40,FALSE))/100*$R23</f>
        <v>0</v>
      </c>
      <c r="AN23" s="162">
        <f>(VLOOKUP($X23,'[1]Material DB'!$A$3:$AF$113,'[1]Material DB'!Q$40,FALSE))/100*$R23</f>
        <v>0</v>
      </c>
      <c r="AO23" s="162">
        <f>(VLOOKUP($X23,'[1]Material DB'!$A$3:$AF$113,'[1]Material DB'!R$40,FALSE))/100*$R23</f>
        <v>0</v>
      </c>
      <c r="AP23" s="162">
        <f>(VLOOKUP($X23,'[1]Material DB'!$A$3:$AF$113,'[1]Material DB'!S$40,FALSE))/100*$R23</f>
        <v>0</v>
      </c>
      <c r="AQ23" s="162">
        <f>(VLOOKUP($X23,'[1]Material DB'!$A$3:$AF$113,'[1]Material DB'!T$40,FALSE))/100*$R23</f>
        <v>0</v>
      </c>
      <c r="AR23" s="162">
        <f>(VLOOKUP($X23,'[1]Material DB'!$A$3:$AF$113,'[1]Material DB'!U$40,FALSE))/100*$R23</f>
        <v>0</v>
      </c>
      <c r="AS23" s="162">
        <f>(VLOOKUP($X23,'[1]Material DB'!$A$3:$AF$113,'[1]Material DB'!V$40,FALSE))/100*$R23</f>
        <v>0</v>
      </c>
      <c r="AT23" s="162">
        <f>(VLOOKUP($X23,'[1]Material DB'!$A$3:$AF$113,'[1]Material DB'!W$40,FALSE))/100*$R23</f>
        <v>0</v>
      </c>
      <c r="AU23" s="162">
        <f>(VLOOKUP($X23,'[1]Material DB'!$A$3:$AF$113,'[1]Material DB'!X$40,FALSE))/100*$R23</f>
        <v>0</v>
      </c>
      <c r="AV23" s="162">
        <f>(VLOOKUP($X23,'[1]Material DB'!$A$3:$AF$113,'[1]Material DB'!Y$40,FALSE))/100*$R23</f>
        <v>0</v>
      </c>
      <c r="AW23" s="162">
        <f>(VLOOKUP($X23,'[1]Material DB'!$A$3:$AF$113,'[1]Material DB'!Z$40,FALSE))/100*$R23</f>
        <v>0</v>
      </c>
      <c r="AX23" s="162">
        <f>(VLOOKUP($X23,'[1]Material DB'!$A$3:$AF$113,'[1]Material DB'!AA$40,FALSE))/100*$R23</f>
        <v>0</v>
      </c>
      <c r="AY23" s="162">
        <f>(VLOOKUP($X23,'[1]Material DB'!$A$3:$AF$113,'[1]Material DB'!AB$40,FALSE))/100*$R23</f>
        <v>0</v>
      </c>
      <c r="AZ23" s="162">
        <f>(VLOOKUP($X23,'[1]Material DB'!$A$3:$AF$113,'[1]Material DB'!AC$40,FALSE))/100*$R23</f>
        <v>0</v>
      </c>
      <c r="BA23" s="162">
        <f>(VLOOKUP($X23,'[1]Material DB'!$A$3:$AF$113,'[1]Material DB'!AD$40,FALSE))/100*$R23</f>
        <v>0</v>
      </c>
      <c r="BB23" s="162">
        <f>(VLOOKUP($X23,'[1]Material DB'!$A$3:$AF$113,'[1]Material DB'!AE$40,FALSE))/100*$R23</f>
        <v>0</v>
      </c>
      <c r="BC23" s="162">
        <f>(VLOOKUP($X23,'[1]Material DB'!$A$3:$AF$113,'[1]Material DB'!AF$40,FALSE))/100*$R23</f>
        <v>0</v>
      </c>
      <c r="BD23" s="171">
        <f t="shared" si="1"/>
        <v>1</v>
      </c>
      <c r="BE23" s="414"/>
    </row>
    <row r="24" spans="1:57" s="167" customFormat="1">
      <c r="A24" s="168"/>
      <c r="B24" s="158"/>
      <c r="C24" s="158" t="s">
        <v>25</v>
      </c>
      <c r="D24" s="158"/>
      <c r="E24" s="158"/>
      <c r="F24" s="169"/>
      <c r="G24" s="160" t="s">
        <v>87</v>
      </c>
      <c r="H24" s="161"/>
      <c r="I24" s="161"/>
      <c r="J24" s="161" t="s">
        <v>172</v>
      </c>
      <c r="K24" s="158">
        <v>8</v>
      </c>
      <c r="L24" s="158" t="s">
        <v>26</v>
      </c>
      <c r="M24" s="161"/>
      <c r="N24" s="161"/>
      <c r="O24" s="161"/>
      <c r="P24" s="173"/>
      <c r="Q24" s="174">
        <f>'Disk Sector Asbl'!S19</f>
        <v>57.929999999999993</v>
      </c>
      <c r="R24" s="163">
        <f t="shared" si="4"/>
        <v>463.43999999999994</v>
      </c>
      <c r="S24" s="164">
        <f t="shared" si="0"/>
        <v>0.20252058242584209</v>
      </c>
      <c r="T24" s="180" t="s">
        <v>25</v>
      </c>
      <c r="U24" s="175"/>
      <c r="V24" s="176"/>
      <c r="W24" s="165" t="s">
        <v>27</v>
      </c>
      <c r="X24" s="177" t="s">
        <v>27</v>
      </c>
      <c r="Y24" s="228">
        <f>'Disk Sector Asbl'!AA$19*$K$24</f>
        <v>0.64772912000000038</v>
      </c>
      <c r="Z24" s="228">
        <f>'Disk Sector Asbl'!AB$19*$K$24</f>
        <v>0</v>
      </c>
      <c r="AA24" s="228">
        <f>'Disk Sector Asbl'!AC$19*$K$24</f>
        <v>137.21043856000006</v>
      </c>
      <c r="AB24" s="228">
        <f>'Disk Sector Asbl'!AD$19*$K$24</f>
        <v>3.6750000000000003</v>
      </c>
      <c r="AC24" s="228">
        <f>'Disk Sector Asbl'!AE$19*$K$24</f>
        <v>17.294105712</v>
      </c>
      <c r="AD24" s="228">
        <f>'Disk Sector Asbl'!AF$19*$K$24</f>
        <v>0.22320000000000001</v>
      </c>
      <c r="AE24" s="228">
        <f>'Disk Sector Asbl'!AG$19*$K$24</f>
        <v>0</v>
      </c>
      <c r="AF24" s="228">
        <f>'Disk Sector Asbl'!AH$19*$K$24</f>
        <v>67.878805327999999</v>
      </c>
      <c r="AG24" s="228">
        <f>'Disk Sector Asbl'!AI$19*$K$24</f>
        <v>62.344132991999999</v>
      </c>
      <c r="AH24" s="228">
        <f>'Disk Sector Asbl'!AJ$19*$K$24</f>
        <v>0</v>
      </c>
      <c r="AI24" s="228">
        <f>'Disk Sector Asbl'!AK$19*$K$24</f>
        <v>0</v>
      </c>
      <c r="AJ24" s="228">
        <f>'Disk Sector Asbl'!AL$19*$K$24</f>
        <v>0</v>
      </c>
      <c r="AK24" s="228">
        <f>'Disk Sector Asbl'!AM$19*$K$24</f>
        <v>0</v>
      </c>
      <c r="AL24" s="228">
        <f>'Disk Sector Asbl'!AN$19*$K$24</f>
        <v>2.232E-2</v>
      </c>
      <c r="AM24" s="228">
        <f>'Disk Sector Asbl'!AO$19*$K$24</f>
        <v>0.42232000000000003</v>
      </c>
      <c r="AN24" s="228">
        <f>'Disk Sector Asbl'!AP$19*$K$24</f>
        <v>0.24928</v>
      </c>
      <c r="AO24" s="228">
        <f>'Disk Sector Asbl'!AQ$19*$K$24</f>
        <v>0</v>
      </c>
      <c r="AP24" s="228">
        <f>'Disk Sector Asbl'!AR$19*$K$24</f>
        <v>0</v>
      </c>
      <c r="AQ24" s="228">
        <f>'Disk Sector Asbl'!AS$19*$K$24</f>
        <v>8.4639999999999993E-2</v>
      </c>
      <c r="AR24" s="228">
        <f>'Disk Sector Asbl'!AT$19*$K$24</f>
        <v>7.3912799999999992</v>
      </c>
      <c r="AS24" s="228">
        <f>'Disk Sector Asbl'!AU$19*$K$24</f>
        <v>0</v>
      </c>
      <c r="AT24" s="228">
        <f>'Disk Sector Asbl'!AV$19*$K$24</f>
        <v>0</v>
      </c>
      <c r="AU24" s="228">
        <f>'Disk Sector Asbl'!AW$19*$K$24</f>
        <v>0</v>
      </c>
      <c r="AV24" s="228">
        <f>'Disk Sector Asbl'!AX$19*$K$24</f>
        <v>0</v>
      </c>
      <c r="AW24" s="228">
        <f>'Disk Sector Asbl'!AY$19*$K$24</f>
        <v>0</v>
      </c>
      <c r="AX24" s="228">
        <f>'Disk Sector Asbl'!AZ$19*$K$24</f>
        <v>0</v>
      </c>
      <c r="AY24" s="228">
        <f>'Disk Sector Asbl'!BA$19*$K$24</f>
        <v>4.0774137937920001E-2</v>
      </c>
      <c r="AZ24" s="228">
        <f>'Disk Sector Asbl'!BB$19*$K$24</f>
        <v>0</v>
      </c>
      <c r="BA24" s="228">
        <f>'Disk Sector Asbl'!BC$19*$K$24</f>
        <v>0</v>
      </c>
      <c r="BB24" s="228">
        <f>'Disk Sector Asbl'!BD$19*$K$24</f>
        <v>0</v>
      </c>
      <c r="BC24" s="228">
        <f>'Disk Sector Asbl'!BE$19*$K$24</f>
        <v>3.690568286208E-2</v>
      </c>
      <c r="BD24" s="301">
        <f t="shared" si="1"/>
        <v>297.52093153280009</v>
      </c>
      <c r="BE24" s="414">
        <v>463.43999999999994</v>
      </c>
    </row>
    <row r="25" spans="1:57" s="112" customFormat="1">
      <c r="A25" s="98"/>
      <c r="B25" s="99" t="s">
        <v>25</v>
      </c>
      <c r="C25" s="99"/>
      <c r="D25" s="99"/>
      <c r="E25" s="99"/>
      <c r="F25" s="100"/>
      <c r="G25" s="101" t="s">
        <v>145</v>
      </c>
      <c r="H25" s="102"/>
      <c r="I25" s="102"/>
      <c r="J25" s="102" t="s">
        <v>175</v>
      </c>
      <c r="K25" s="103">
        <v>1</v>
      </c>
      <c r="L25" s="104" t="s">
        <v>26</v>
      </c>
      <c r="M25" s="105"/>
      <c r="N25" s="106"/>
      <c r="O25" s="106"/>
      <c r="P25" s="106"/>
      <c r="Q25" s="107">
        <f>SUM(R26:R28,R32:R34)</f>
        <v>775.75</v>
      </c>
      <c r="R25" s="108">
        <f t="shared" ref="R25:R34" si="7">K25*Q25</f>
        <v>775.75</v>
      </c>
      <c r="S25" s="109">
        <f t="shared" si="0"/>
        <v>0.33899823454351591</v>
      </c>
      <c r="T25" s="179" t="s">
        <v>25</v>
      </c>
      <c r="U25" s="103"/>
      <c r="V25" s="103"/>
      <c r="W25" s="110" t="s">
        <v>27</v>
      </c>
      <c r="X25" s="110" t="s">
        <v>27</v>
      </c>
      <c r="Y25" s="209">
        <f>(SUMIF(Y26:Y28,"&gt;0")+SUMIF(Y32:Y34,"&gt;0"))*$K25</f>
        <v>6.1753003199999998</v>
      </c>
      <c r="Z25" s="209">
        <f t="shared" ref="Z25:BC25" si="8">(SUMIF(Z26:Z28,"&gt;0")+SUMIF(Z32:Z34,"&gt;0"))*$K25</f>
        <v>0</v>
      </c>
      <c r="AA25" s="209">
        <f t="shared" si="8"/>
        <v>278.88913056000007</v>
      </c>
      <c r="AB25" s="209">
        <f t="shared" si="8"/>
        <v>3.6750000000000003</v>
      </c>
      <c r="AC25" s="209">
        <f t="shared" si="8"/>
        <v>35.833457711999998</v>
      </c>
      <c r="AD25" s="209">
        <f t="shared" si="8"/>
        <v>0.97550000000000003</v>
      </c>
      <c r="AE25" s="209">
        <f t="shared" si="8"/>
        <v>0</v>
      </c>
      <c r="AF25" s="209">
        <f t="shared" si="8"/>
        <v>141.37851532799999</v>
      </c>
      <c r="AG25" s="209">
        <f t="shared" si="8"/>
        <v>62.720282991999994</v>
      </c>
      <c r="AH25" s="209">
        <f t="shared" si="8"/>
        <v>0</v>
      </c>
      <c r="AI25" s="209">
        <f t="shared" si="8"/>
        <v>0</v>
      </c>
      <c r="AJ25" s="209">
        <f t="shared" si="8"/>
        <v>0</v>
      </c>
      <c r="AK25" s="209">
        <f t="shared" si="8"/>
        <v>0</v>
      </c>
      <c r="AL25" s="209">
        <f t="shared" si="8"/>
        <v>9.7549999999999998E-2</v>
      </c>
      <c r="AM25" s="209">
        <f t="shared" si="8"/>
        <v>0.69515000000000005</v>
      </c>
      <c r="AN25" s="209">
        <f t="shared" si="8"/>
        <v>0.74780000000000002</v>
      </c>
      <c r="AO25" s="209">
        <f t="shared" si="8"/>
        <v>0</v>
      </c>
      <c r="AP25" s="209">
        <f t="shared" si="8"/>
        <v>5.7304000000000004</v>
      </c>
      <c r="AQ25" s="209">
        <f t="shared" si="8"/>
        <v>13.770700000000001</v>
      </c>
      <c r="AR25" s="209">
        <f t="shared" si="8"/>
        <v>7.490079999999999</v>
      </c>
      <c r="AS25" s="209">
        <f t="shared" si="8"/>
        <v>0</v>
      </c>
      <c r="AT25" s="209">
        <f t="shared" si="8"/>
        <v>0</v>
      </c>
      <c r="AU25" s="209">
        <f t="shared" si="8"/>
        <v>0</v>
      </c>
      <c r="AV25" s="209">
        <f t="shared" si="8"/>
        <v>0</v>
      </c>
      <c r="AW25" s="209">
        <f t="shared" si="8"/>
        <v>0</v>
      </c>
      <c r="AX25" s="209">
        <f t="shared" si="8"/>
        <v>0</v>
      </c>
      <c r="AY25" s="209">
        <f t="shared" si="8"/>
        <v>4.0774137937920001E-2</v>
      </c>
      <c r="AZ25" s="209">
        <f t="shared" si="8"/>
        <v>0</v>
      </c>
      <c r="BA25" s="209">
        <f t="shared" si="8"/>
        <v>0</v>
      </c>
      <c r="BB25" s="209">
        <f t="shared" si="8"/>
        <v>0</v>
      </c>
      <c r="BC25" s="209">
        <f t="shared" si="8"/>
        <v>3.690568286208E-2</v>
      </c>
      <c r="BD25" s="210">
        <f t="shared" si="1"/>
        <v>558.25654673280008</v>
      </c>
      <c r="BE25" s="413">
        <v>775.75</v>
      </c>
    </row>
    <row r="26" spans="1:57" s="112" customFormat="1">
      <c r="A26" s="113"/>
      <c r="B26" s="103"/>
      <c r="C26" s="103" t="s">
        <v>25</v>
      </c>
      <c r="D26" s="103"/>
      <c r="E26" s="103"/>
      <c r="F26" s="114"/>
      <c r="G26" s="105" t="s">
        <v>146</v>
      </c>
      <c r="H26" s="106"/>
      <c r="I26" s="106"/>
      <c r="J26" s="106" t="s">
        <v>137</v>
      </c>
      <c r="K26" s="103">
        <v>1</v>
      </c>
      <c r="L26" s="104" t="s">
        <v>26</v>
      </c>
      <c r="M26" s="105"/>
      <c r="N26" s="106"/>
      <c r="O26" s="106"/>
      <c r="P26" s="106"/>
      <c r="Q26" s="115">
        <f>'Disk supp ring'!Q9:S9</f>
        <v>170.76000000000002</v>
      </c>
      <c r="R26" s="108">
        <f t="shared" si="7"/>
        <v>170.76000000000002</v>
      </c>
      <c r="S26" s="109">
        <f t="shared" si="0"/>
        <v>7.462112604660108E-2</v>
      </c>
      <c r="T26" s="179" t="s">
        <v>25</v>
      </c>
      <c r="U26" s="103"/>
      <c r="V26" s="110"/>
      <c r="W26" s="110" t="s">
        <v>27</v>
      </c>
      <c r="X26" s="182" t="s">
        <v>27</v>
      </c>
      <c r="Y26" s="209">
        <f>'Disk supp ring'!Y$9</f>
        <v>5.4136911999999997</v>
      </c>
      <c r="Z26" s="209">
        <f>'Disk supp ring'!Z$9</f>
        <v>0</v>
      </c>
      <c r="AA26" s="209">
        <f>'Disk supp ring'!AA$9</f>
        <v>140.48841200000001</v>
      </c>
      <c r="AB26" s="209">
        <f>'Disk supp ring'!AB$9</f>
        <v>0</v>
      </c>
      <c r="AC26" s="209">
        <f>'Disk supp ring'!AC$9</f>
        <v>18.283511999999998</v>
      </c>
      <c r="AD26" s="209">
        <f>'Disk supp ring'!AD$9</f>
        <v>7.0000000000000007E-2</v>
      </c>
      <c r="AE26" s="209">
        <f>'Disk supp ring'!AE$9</f>
        <v>0</v>
      </c>
      <c r="AF26" s="209">
        <f>'Disk supp ring'!AF$9</f>
        <v>6.8389999999999995</v>
      </c>
      <c r="AG26" s="209">
        <f>'Disk supp ring'!AG$9</f>
        <v>3.5000000000000003E-2</v>
      </c>
      <c r="AH26" s="209">
        <f>'Disk supp ring'!AH$9</f>
        <v>0</v>
      </c>
      <c r="AI26" s="209">
        <f>'Disk supp ring'!AI$9</f>
        <v>0</v>
      </c>
      <c r="AJ26" s="209">
        <f>'Disk supp ring'!AJ$9</f>
        <v>0</v>
      </c>
      <c r="AK26" s="209">
        <f>'Disk supp ring'!AK$9</f>
        <v>0</v>
      </c>
      <c r="AL26" s="209">
        <f>'Disk supp ring'!AL$9</f>
        <v>7.0000000000000001E-3</v>
      </c>
      <c r="AM26" s="209">
        <f>'Disk supp ring'!AM$9</f>
        <v>7.0000000000000001E-3</v>
      </c>
      <c r="AN26" s="209">
        <f>'Disk supp ring'!AN$9</f>
        <v>2.8000000000000001E-2</v>
      </c>
      <c r="AO26" s="209">
        <f>'Disk supp ring'!AO$9</f>
        <v>0</v>
      </c>
      <c r="AP26" s="209">
        <f>'Disk supp ring'!AP$9</f>
        <v>0</v>
      </c>
      <c r="AQ26" s="209">
        <f>'Disk supp ring'!AQ$9</f>
        <v>1.4E-2</v>
      </c>
      <c r="AR26" s="209">
        <f>'Disk supp ring'!AR$9</f>
        <v>0</v>
      </c>
      <c r="AS26" s="209">
        <f>'Disk supp ring'!AS$9</f>
        <v>0</v>
      </c>
      <c r="AT26" s="209">
        <f>'Disk supp ring'!AT$9</f>
        <v>0</v>
      </c>
      <c r="AU26" s="209">
        <f>'Disk supp ring'!AU$9</f>
        <v>0</v>
      </c>
      <c r="AV26" s="209">
        <f>'Disk supp ring'!AV$9</f>
        <v>0</v>
      </c>
      <c r="AW26" s="209">
        <f>'Disk supp ring'!AW$9</f>
        <v>0</v>
      </c>
      <c r="AX26" s="209">
        <f>'Disk supp ring'!AX$9</f>
        <v>0</v>
      </c>
      <c r="AY26" s="209">
        <f>'Disk supp ring'!AY$9</f>
        <v>0</v>
      </c>
      <c r="AZ26" s="209">
        <f>'Disk supp ring'!AZ$9</f>
        <v>0</v>
      </c>
      <c r="BA26" s="209">
        <f>'Disk supp ring'!BA$9</f>
        <v>0</v>
      </c>
      <c r="BB26" s="209">
        <f>'Disk supp ring'!BB$9</f>
        <v>0</v>
      </c>
      <c r="BC26" s="209">
        <f>'Disk supp ring'!BC$9</f>
        <v>0</v>
      </c>
      <c r="BD26" s="300">
        <f t="shared" si="1"/>
        <v>171.1856152</v>
      </c>
      <c r="BE26" s="413"/>
    </row>
    <row r="27" spans="1:57" s="112" customFormat="1">
      <c r="A27" s="113"/>
      <c r="B27" s="103"/>
      <c r="C27" s="103" t="s">
        <v>25</v>
      </c>
      <c r="D27" s="103"/>
      <c r="E27" s="103"/>
      <c r="F27" s="114"/>
      <c r="G27" s="105" t="s">
        <v>147</v>
      </c>
      <c r="H27" s="106"/>
      <c r="I27" s="106"/>
      <c r="J27" s="106" t="s">
        <v>138</v>
      </c>
      <c r="K27" s="103">
        <v>4</v>
      </c>
      <c r="L27" s="104" t="s">
        <v>26</v>
      </c>
      <c r="M27" s="105"/>
      <c r="N27" s="106"/>
      <c r="O27" s="106"/>
      <c r="P27" s="106"/>
      <c r="Q27" s="107">
        <f>R27/K27</f>
        <v>6.3174999999999999</v>
      </c>
      <c r="R27" s="108">
        <v>25.27</v>
      </c>
      <c r="S27" s="109">
        <f t="shared" si="0"/>
        <v>1.1042842909332449E-2</v>
      </c>
      <c r="T27" s="179" t="s">
        <v>25</v>
      </c>
      <c r="U27" s="103"/>
      <c r="V27" s="110"/>
      <c r="W27" s="405" t="s">
        <v>155</v>
      </c>
      <c r="X27" s="405" t="s">
        <v>156</v>
      </c>
      <c r="Y27" s="107">
        <f>(VLOOKUP($X27,'[1]Material DB'!$A$3:$AF$113,'[1]Material DB'!B$40,FALSE))/100*$R27</f>
        <v>0</v>
      </c>
      <c r="Z27" s="107">
        <f>(VLOOKUP($X27,'[1]Material DB'!$A$3:$AF$113,'[1]Material DB'!C$40,FALSE))/100*$R27</f>
        <v>0</v>
      </c>
      <c r="AA27" s="107">
        <f>(VLOOKUP($X27,'[1]Material DB'!$A$3:$AF$113,'[1]Material DB'!D$40,FALSE))/100*$R27</f>
        <v>0</v>
      </c>
      <c r="AB27" s="107">
        <f>(VLOOKUP($X27,'[1]Material DB'!$A$3:$AF$113,'[1]Material DB'!E$40,FALSE))/100*$R27</f>
        <v>0</v>
      </c>
      <c r="AC27" s="107">
        <f>(VLOOKUP($X27,'[1]Material DB'!$A$3:$AF$113,'[1]Material DB'!F$40,FALSE))/100*$R27</f>
        <v>0</v>
      </c>
      <c r="AD27" s="107">
        <f>(VLOOKUP($X27,'[1]Material DB'!$A$3:$AF$113,'[1]Material DB'!G$40,FALSE))/100*$R27</f>
        <v>0.25269999999999998</v>
      </c>
      <c r="AE27" s="107">
        <f>(VLOOKUP($X27,'[1]Material DB'!$A$3:$AF$113,'[1]Material DB'!H$40,FALSE))/100*$R27</f>
        <v>0</v>
      </c>
      <c r="AF27" s="107">
        <f>(VLOOKUP($X27,'[1]Material DB'!$A$3:$AF$113,'[1]Material DB'!I$40,FALSE))/100*$R27</f>
        <v>24.688789999999997</v>
      </c>
      <c r="AG27" s="107">
        <f>(VLOOKUP($X27,'[1]Material DB'!$A$3:$AF$113,'[1]Material DB'!J$40,FALSE))/100*$R27</f>
        <v>0.12634999999999999</v>
      </c>
      <c r="AH27" s="107">
        <f>(VLOOKUP($X27,'[1]Material DB'!$A$3:$AF$113,'[1]Material DB'!K$40,FALSE))/100*$R27</f>
        <v>0</v>
      </c>
      <c r="AI27" s="107">
        <f>(VLOOKUP($X27,'[1]Material DB'!$A$3:$AF$113,'[1]Material DB'!L$40,FALSE))/100*$R27</f>
        <v>0</v>
      </c>
      <c r="AJ27" s="107">
        <f>(VLOOKUP($X27,'[1]Material DB'!$A$3:$AF$113,'[1]Material DB'!M$40,FALSE))/100*$R27</f>
        <v>0</v>
      </c>
      <c r="AK27" s="107">
        <f>(VLOOKUP($X27,'[1]Material DB'!$A$3:$AF$113,'[1]Material DB'!N$40,FALSE))/100*$R27</f>
        <v>0</v>
      </c>
      <c r="AL27" s="107">
        <f>(VLOOKUP($X27,'[1]Material DB'!$A$3:$AF$113,'[1]Material DB'!O$40,FALSE))/100*$R27</f>
        <v>2.5270000000000001E-2</v>
      </c>
      <c r="AM27" s="107">
        <f>(VLOOKUP($X27,'[1]Material DB'!$A$3:$AF$113,'[1]Material DB'!P$40,FALSE))/100*$R27</f>
        <v>2.5270000000000001E-2</v>
      </c>
      <c r="AN27" s="107">
        <f>(VLOOKUP($X27,'[1]Material DB'!$A$3:$AF$113,'[1]Material DB'!Q$40,FALSE))/100*$R27</f>
        <v>0.10108</v>
      </c>
      <c r="AO27" s="107">
        <f>(VLOOKUP($X27,'[1]Material DB'!$A$3:$AF$113,'[1]Material DB'!R$40,FALSE))/100*$R27</f>
        <v>0</v>
      </c>
      <c r="AP27" s="107">
        <f>(VLOOKUP($X27,'[1]Material DB'!$A$3:$AF$113,'[1]Material DB'!S$40,FALSE))/100*$R27</f>
        <v>0</v>
      </c>
      <c r="AQ27" s="107">
        <f>(VLOOKUP($X27,'[1]Material DB'!$A$3:$AF$113,'[1]Material DB'!T$40,FALSE))/100*$R27</f>
        <v>5.0540000000000002E-2</v>
      </c>
      <c r="AR27" s="107">
        <f>(VLOOKUP($X27,'[1]Material DB'!$A$3:$AF$113,'[1]Material DB'!U$40,FALSE))/100*$R27</f>
        <v>0</v>
      </c>
      <c r="AS27" s="107">
        <f>(VLOOKUP($X27,'[1]Material DB'!$A$3:$AF$113,'[1]Material DB'!V$40,FALSE))/100*$R27</f>
        <v>0</v>
      </c>
      <c r="AT27" s="107">
        <f>(VLOOKUP($X27,'[1]Material DB'!$A$3:$AF$113,'[1]Material DB'!W$40,FALSE))/100*$R27</f>
        <v>0</v>
      </c>
      <c r="AU27" s="107">
        <f>(VLOOKUP($X27,'[1]Material DB'!$A$3:$AF$113,'[1]Material DB'!X$40,FALSE))/100*$R27</f>
        <v>0</v>
      </c>
      <c r="AV27" s="107">
        <f>(VLOOKUP($X27,'[1]Material DB'!$A$3:$AF$113,'[1]Material DB'!Y$40,FALSE))/100*$R27</f>
        <v>0</v>
      </c>
      <c r="AW27" s="107">
        <f>(VLOOKUP($X27,'[1]Material DB'!$A$3:$AF$113,'[1]Material DB'!Z$40,FALSE))/100*$R27</f>
        <v>0</v>
      </c>
      <c r="AX27" s="107">
        <f>(VLOOKUP($X27,'[1]Material DB'!$A$3:$AF$113,'[1]Material DB'!AA$40,FALSE))/100*$R27</f>
        <v>0</v>
      </c>
      <c r="AY27" s="107">
        <f>(VLOOKUP($X27,'[1]Material DB'!$A$3:$AF$113,'[1]Material DB'!AB$40,FALSE))/100*$R27</f>
        <v>0</v>
      </c>
      <c r="AZ27" s="107">
        <f>(VLOOKUP($X27,'[1]Material DB'!$A$3:$AF$113,'[1]Material DB'!AC$40,FALSE))/100*$R27</f>
        <v>0</v>
      </c>
      <c r="BA27" s="107">
        <f>(VLOOKUP($X27,'[1]Material DB'!$A$3:$AF$113,'[1]Material DB'!AD$40,FALSE))/100*$R27</f>
        <v>0</v>
      </c>
      <c r="BB27" s="107">
        <f>(VLOOKUP($X27,'[1]Material DB'!$A$3:$AF$113,'[1]Material DB'!AE$40,FALSE))/100*$R27</f>
        <v>0</v>
      </c>
      <c r="BC27" s="107">
        <f>(VLOOKUP($X27,'[1]Material DB'!$A$3:$AF$113,'[1]Material DB'!AF$40,FALSE))/100*$R27</f>
        <v>0</v>
      </c>
      <c r="BD27" s="116">
        <f t="shared" si="1"/>
        <v>25.269999999999996</v>
      </c>
      <c r="BE27" s="413"/>
    </row>
    <row r="28" spans="1:57" s="112" customFormat="1">
      <c r="A28" s="98"/>
      <c r="B28" s="99"/>
      <c r="C28" s="99" t="s">
        <v>25</v>
      </c>
      <c r="D28" s="99"/>
      <c r="E28" s="99"/>
      <c r="F28" s="100"/>
      <c r="G28" s="101" t="s">
        <v>148</v>
      </c>
      <c r="H28" s="102"/>
      <c r="I28" s="102"/>
      <c r="J28" s="102" t="s">
        <v>139</v>
      </c>
      <c r="K28" s="103">
        <v>4</v>
      </c>
      <c r="L28" s="104" t="s">
        <v>26</v>
      </c>
      <c r="M28" s="105"/>
      <c r="N28" s="106"/>
      <c r="O28" s="106"/>
      <c r="P28" s="106"/>
      <c r="Q28" s="107">
        <f>SUM(R29:R31)</f>
        <v>10.3</v>
      </c>
      <c r="R28" s="108">
        <f>Q28*K28</f>
        <v>41.2</v>
      </c>
      <c r="S28" s="109">
        <f t="shared" si="0"/>
        <v>1.8004160184586344E-2</v>
      </c>
      <c r="T28" s="179" t="s">
        <v>25</v>
      </c>
      <c r="U28" s="103"/>
      <c r="V28" s="103"/>
      <c r="W28" s="110" t="s">
        <v>27</v>
      </c>
      <c r="X28" s="110" t="s">
        <v>27</v>
      </c>
      <c r="Y28" s="209">
        <f>SUMIF(Y29:Y31,"&gt;0")*$K$28</f>
        <v>4.088E-2</v>
      </c>
      <c r="Z28" s="209">
        <f t="shared" ref="Z28:BC28" si="9">SUMIF(Z29:Z31,"&gt;0")*$K$28</f>
        <v>0</v>
      </c>
      <c r="AA28" s="209">
        <f t="shared" si="9"/>
        <v>0.42728000000000005</v>
      </c>
      <c r="AB28" s="209">
        <f t="shared" si="9"/>
        <v>0</v>
      </c>
      <c r="AC28" s="209">
        <f t="shared" si="9"/>
        <v>9.1839999999999991E-2</v>
      </c>
      <c r="AD28" s="209">
        <f t="shared" si="9"/>
        <v>0.20879999999999999</v>
      </c>
      <c r="AE28" s="209">
        <f t="shared" si="9"/>
        <v>0</v>
      </c>
      <c r="AF28" s="209">
        <f t="shared" si="9"/>
        <v>20.399759999999997</v>
      </c>
      <c r="AG28" s="209">
        <f t="shared" si="9"/>
        <v>0.10439999999999999</v>
      </c>
      <c r="AH28" s="209">
        <f t="shared" si="9"/>
        <v>0</v>
      </c>
      <c r="AI28" s="209">
        <f t="shared" si="9"/>
        <v>0</v>
      </c>
      <c r="AJ28" s="209">
        <f t="shared" si="9"/>
        <v>0</v>
      </c>
      <c r="AK28" s="209">
        <f t="shared" si="9"/>
        <v>0</v>
      </c>
      <c r="AL28" s="209">
        <f t="shared" si="9"/>
        <v>2.0879999999999999E-2</v>
      </c>
      <c r="AM28" s="209">
        <f t="shared" si="9"/>
        <v>0.21848000000000004</v>
      </c>
      <c r="AN28" s="209">
        <f t="shared" si="9"/>
        <v>0.28112000000000004</v>
      </c>
      <c r="AO28" s="209">
        <f t="shared" si="9"/>
        <v>0</v>
      </c>
      <c r="AP28" s="209">
        <f t="shared" si="9"/>
        <v>5.7304000000000004</v>
      </c>
      <c r="AQ28" s="209">
        <f t="shared" si="9"/>
        <v>13.577360000000002</v>
      </c>
      <c r="AR28" s="209">
        <f t="shared" si="9"/>
        <v>9.8800000000000013E-2</v>
      </c>
      <c r="AS28" s="209">
        <f t="shared" si="9"/>
        <v>0</v>
      </c>
      <c r="AT28" s="209">
        <f t="shared" si="9"/>
        <v>0</v>
      </c>
      <c r="AU28" s="209">
        <f t="shared" si="9"/>
        <v>0</v>
      </c>
      <c r="AV28" s="209">
        <f t="shared" si="9"/>
        <v>0</v>
      </c>
      <c r="AW28" s="209">
        <f t="shared" si="9"/>
        <v>0</v>
      </c>
      <c r="AX28" s="209">
        <f t="shared" si="9"/>
        <v>0</v>
      </c>
      <c r="AY28" s="209">
        <f t="shared" si="9"/>
        <v>0</v>
      </c>
      <c r="AZ28" s="209">
        <f t="shared" si="9"/>
        <v>0</v>
      </c>
      <c r="BA28" s="209">
        <f t="shared" si="9"/>
        <v>0</v>
      </c>
      <c r="BB28" s="209">
        <f t="shared" si="9"/>
        <v>0</v>
      </c>
      <c r="BC28" s="209">
        <f t="shared" si="9"/>
        <v>0</v>
      </c>
      <c r="BD28" s="210">
        <f t="shared" si="1"/>
        <v>41.199999999999989</v>
      </c>
      <c r="BE28" s="413"/>
    </row>
    <row r="29" spans="1:57" s="112" customFormat="1">
      <c r="A29" s="98"/>
      <c r="B29" s="99"/>
      <c r="C29" s="99"/>
      <c r="D29" s="99" t="s">
        <v>25</v>
      </c>
      <c r="E29" s="99"/>
      <c r="F29" s="100"/>
      <c r="G29" s="101"/>
      <c r="H29" s="102"/>
      <c r="I29" s="102"/>
      <c r="J29" s="102" t="s">
        <v>185</v>
      </c>
      <c r="K29" s="103">
        <v>1</v>
      </c>
      <c r="L29" s="104" t="s">
        <v>26</v>
      </c>
      <c r="M29" s="105"/>
      <c r="N29" s="106"/>
      <c r="O29" s="106"/>
      <c r="P29" s="106"/>
      <c r="Q29" s="107">
        <v>4.9400000000000004</v>
      </c>
      <c r="R29" s="108">
        <f>Q29*K29</f>
        <v>4.9400000000000004</v>
      </c>
      <c r="S29" s="109">
        <f t="shared" si="0"/>
        <v>2.1587512454334114E-3</v>
      </c>
      <c r="T29" s="179" t="s">
        <v>25</v>
      </c>
      <c r="U29" s="103"/>
      <c r="V29" s="103"/>
      <c r="W29" s="117" t="s">
        <v>188</v>
      </c>
      <c r="X29" s="103" t="s">
        <v>188</v>
      </c>
      <c r="Y29" s="107">
        <f>(VLOOKUP($X29,'[1]Material DB'!$A$3:$AF$113,'[1]Material DB'!B$40,FALSE))/100*$R29</f>
        <v>0</v>
      </c>
      <c r="Z29" s="107">
        <f>(VLOOKUP($X29,'[1]Material DB'!$A$3:$AF$113,'[1]Material DB'!C$40,FALSE))/100*$R29</f>
        <v>0</v>
      </c>
      <c r="AA29" s="107">
        <f>(VLOOKUP($X29,'[1]Material DB'!$A$3:$AF$113,'[1]Material DB'!D$40,FALSE))/100*$R29</f>
        <v>0</v>
      </c>
      <c r="AB29" s="107">
        <f>(VLOOKUP($X29,'[1]Material DB'!$A$3:$AF$113,'[1]Material DB'!E$40,FALSE))/100*$R29</f>
        <v>0</v>
      </c>
      <c r="AC29" s="107">
        <f>(VLOOKUP($X29,'[1]Material DB'!$A$3:$AF$113,'[1]Material DB'!F$40,FALSE))/100*$R29</f>
        <v>0</v>
      </c>
      <c r="AD29" s="107">
        <f>(VLOOKUP($X29,'[1]Material DB'!$A$3:$AF$113,'[1]Material DB'!G$40,FALSE))/100*$R29</f>
        <v>0</v>
      </c>
      <c r="AE29" s="107">
        <f>(VLOOKUP($X29,'[1]Material DB'!$A$3:$AF$113,'[1]Material DB'!H$40,FALSE))/100*$R29</f>
        <v>0</v>
      </c>
      <c r="AF29" s="107">
        <f>(VLOOKUP($X29,'[1]Material DB'!$A$3:$AF$113,'[1]Material DB'!I$40,FALSE))/100*$R29</f>
        <v>0</v>
      </c>
      <c r="AG29" s="107">
        <f>(VLOOKUP($X29,'[1]Material DB'!$A$3:$AF$113,'[1]Material DB'!J$40,FALSE))/100*$R29</f>
        <v>0</v>
      </c>
      <c r="AH29" s="107">
        <f>(VLOOKUP($X29,'[1]Material DB'!$A$3:$AF$113,'[1]Material DB'!K$40,FALSE))/100*$R29</f>
        <v>0</v>
      </c>
      <c r="AI29" s="107">
        <f>(VLOOKUP($X29,'[1]Material DB'!$A$3:$AF$113,'[1]Material DB'!L$40,FALSE))/100*$R29</f>
        <v>0</v>
      </c>
      <c r="AJ29" s="107">
        <f>(VLOOKUP($X29,'[1]Material DB'!$A$3:$AF$113,'[1]Material DB'!M$40,FALSE))/100*$R29</f>
        <v>0</v>
      </c>
      <c r="AK29" s="107">
        <f>(VLOOKUP($X29,'[1]Material DB'!$A$3:$AF$113,'[1]Material DB'!N$40,FALSE))/100*$R29</f>
        <v>0</v>
      </c>
      <c r="AL29" s="107">
        <f>(VLOOKUP($X29,'[1]Material DB'!$A$3:$AF$113,'[1]Material DB'!O$40,FALSE))/100*$R29</f>
        <v>0</v>
      </c>
      <c r="AM29" s="107">
        <f>(VLOOKUP($X29,'[1]Material DB'!$A$3:$AF$113,'[1]Material DB'!P$40,FALSE))/100*$R29</f>
        <v>4.9400000000000006E-2</v>
      </c>
      <c r="AN29" s="107">
        <f>(VLOOKUP($X29,'[1]Material DB'!$A$3:$AF$113,'[1]Material DB'!Q$40,FALSE))/100*$R29</f>
        <v>4.9400000000000006E-2</v>
      </c>
      <c r="AO29" s="107">
        <f>(VLOOKUP($X29,'[1]Material DB'!$A$3:$AF$113,'[1]Material DB'!R$40,FALSE))/100*$R29</f>
        <v>0</v>
      </c>
      <c r="AP29" s="107">
        <f>(VLOOKUP($X29,'[1]Material DB'!$A$3:$AF$113,'[1]Material DB'!S$40,FALSE))/100*$R29</f>
        <v>1.4326000000000001</v>
      </c>
      <c r="AQ29" s="107">
        <f>(VLOOKUP($X29,'[1]Material DB'!$A$3:$AF$113,'[1]Material DB'!T$40,FALSE))/100*$R29</f>
        <v>3.3839000000000006</v>
      </c>
      <c r="AR29" s="107">
        <f>(VLOOKUP($X29,'[1]Material DB'!$A$3:$AF$113,'[1]Material DB'!U$40,FALSE))/100*$R29</f>
        <v>2.4700000000000003E-2</v>
      </c>
      <c r="AS29" s="107">
        <f>(VLOOKUP($X29,'[1]Material DB'!$A$3:$AF$113,'[1]Material DB'!V$40,FALSE))/100*$R29</f>
        <v>0</v>
      </c>
      <c r="AT29" s="107">
        <f>(VLOOKUP($X29,'[1]Material DB'!$A$3:$AF$113,'[1]Material DB'!W$40,FALSE))/100*$R29</f>
        <v>0</v>
      </c>
      <c r="AU29" s="107">
        <f>(VLOOKUP($X29,'[1]Material DB'!$A$3:$AF$113,'[1]Material DB'!X$40,FALSE))/100*$R29</f>
        <v>0</v>
      </c>
      <c r="AV29" s="107">
        <f>(VLOOKUP($X29,'[1]Material DB'!$A$3:$AF$113,'[1]Material DB'!Y$40,FALSE))/100*$R29</f>
        <v>0</v>
      </c>
      <c r="AW29" s="107">
        <f>(VLOOKUP($X29,'[1]Material DB'!$A$3:$AF$113,'[1]Material DB'!Z$40,FALSE))/100*$R29</f>
        <v>0</v>
      </c>
      <c r="AX29" s="107">
        <f>(VLOOKUP($X29,'[1]Material DB'!$A$3:$AF$113,'[1]Material DB'!AA$40,FALSE))/100*$R29</f>
        <v>0</v>
      </c>
      <c r="AY29" s="107">
        <f>(VLOOKUP($X29,'[1]Material DB'!$A$3:$AF$113,'[1]Material DB'!AB$40,FALSE))/100*$R29</f>
        <v>0</v>
      </c>
      <c r="AZ29" s="107">
        <f>(VLOOKUP($X29,'[1]Material DB'!$A$3:$AF$113,'[1]Material DB'!AC$40,FALSE))/100*$R29</f>
        <v>0</v>
      </c>
      <c r="BA29" s="107">
        <f>(VLOOKUP($X29,'[1]Material DB'!$A$3:$AF$113,'[1]Material DB'!AD$40,FALSE))/100*$R29</f>
        <v>0</v>
      </c>
      <c r="BB29" s="107">
        <f>(VLOOKUP($X29,'[1]Material DB'!$A$3:$AF$113,'[1]Material DB'!AE$40,FALSE))/100*$R29</f>
        <v>0</v>
      </c>
      <c r="BC29" s="107">
        <f>(VLOOKUP($X29,'[1]Material DB'!$A$3:$AF$113,'[1]Material DB'!AF$40,FALSE))/100*$R29</f>
        <v>0</v>
      </c>
      <c r="BD29" s="111">
        <f t="shared" si="1"/>
        <v>4.9400000000000004</v>
      </c>
      <c r="BE29" s="413"/>
    </row>
    <row r="30" spans="1:57" s="112" customFormat="1">
      <c r="A30" s="98"/>
      <c r="B30" s="99"/>
      <c r="C30" s="99"/>
      <c r="D30" s="99" t="s">
        <v>25</v>
      </c>
      <c r="E30" s="99"/>
      <c r="F30" s="100"/>
      <c r="G30" s="101"/>
      <c r="H30" s="102"/>
      <c r="I30" s="102"/>
      <c r="J30" s="102" t="s">
        <v>186</v>
      </c>
      <c r="K30" s="103">
        <v>2</v>
      </c>
      <c r="L30" s="104" t="s">
        <v>26</v>
      </c>
      <c r="M30" s="105"/>
      <c r="N30" s="106"/>
      <c r="O30" s="106"/>
      <c r="P30" s="106"/>
      <c r="Q30" s="107">
        <f>R30/K30</f>
        <v>2.61</v>
      </c>
      <c r="R30" s="108">
        <v>5.22</v>
      </c>
      <c r="S30" s="109">
        <f t="shared" si="0"/>
        <v>2.28110961561992E-3</v>
      </c>
      <c r="T30" s="179" t="s">
        <v>25</v>
      </c>
      <c r="U30" s="103"/>
      <c r="V30" s="103"/>
      <c r="W30" s="117" t="s">
        <v>155</v>
      </c>
      <c r="X30" s="103" t="s">
        <v>156</v>
      </c>
      <c r="Y30" s="107">
        <f>(VLOOKUP($X30,'[1]Material DB'!$A$3:$AF$113,'[1]Material DB'!B$40,FALSE))/100*$R30</f>
        <v>0</v>
      </c>
      <c r="Z30" s="107">
        <f>(VLOOKUP($X30,'[1]Material DB'!$A$3:$AF$113,'[1]Material DB'!C$40,FALSE))/100*$R30</f>
        <v>0</v>
      </c>
      <c r="AA30" s="107">
        <f>(VLOOKUP($X30,'[1]Material DB'!$A$3:$AF$113,'[1]Material DB'!D$40,FALSE))/100*$R30</f>
        <v>0</v>
      </c>
      <c r="AB30" s="107">
        <f>(VLOOKUP($X30,'[1]Material DB'!$A$3:$AF$113,'[1]Material DB'!E$40,FALSE))/100*$R30</f>
        <v>0</v>
      </c>
      <c r="AC30" s="107">
        <f>(VLOOKUP($X30,'[1]Material DB'!$A$3:$AF$113,'[1]Material DB'!F$40,FALSE))/100*$R30</f>
        <v>0</v>
      </c>
      <c r="AD30" s="107">
        <f>(VLOOKUP($X30,'[1]Material DB'!$A$3:$AF$113,'[1]Material DB'!G$40,FALSE))/100*$R30</f>
        <v>5.2199999999999996E-2</v>
      </c>
      <c r="AE30" s="107">
        <f>(VLOOKUP($X30,'[1]Material DB'!$A$3:$AF$113,'[1]Material DB'!H$40,FALSE))/100*$R30</f>
        <v>0</v>
      </c>
      <c r="AF30" s="107">
        <f>(VLOOKUP($X30,'[1]Material DB'!$A$3:$AF$113,'[1]Material DB'!I$40,FALSE))/100*$R30</f>
        <v>5.0999399999999993</v>
      </c>
      <c r="AG30" s="107">
        <f>(VLOOKUP($X30,'[1]Material DB'!$A$3:$AF$113,'[1]Material DB'!J$40,FALSE))/100*$R30</f>
        <v>2.6099999999999998E-2</v>
      </c>
      <c r="AH30" s="107">
        <f>(VLOOKUP($X30,'[1]Material DB'!$A$3:$AF$113,'[1]Material DB'!K$40,FALSE))/100*$R30</f>
        <v>0</v>
      </c>
      <c r="AI30" s="107">
        <f>(VLOOKUP($X30,'[1]Material DB'!$A$3:$AF$113,'[1]Material DB'!L$40,FALSE))/100*$R30</f>
        <v>0</v>
      </c>
      <c r="AJ30" s="107">
        <f>(VLOOKUP($X30,'[1]Material DB'!$A$3:$AF$113,'[1]Material DB'!M$40,FALSE))/100*$R30</f>
        <v>0</v>
      </c>
      <c r="AK30" s="107">
        <f>(VLOOKUP($X30,'[1]Material DB'!$A$3:$AF$113,'[1]Material DB'!N$40,FALSE))/100*$R30</f>
        <v>0</v>
      </c>
      <c r="AL30" s="107">
        <f>(VLOOKUP($X30,'[1]Material DB'!$A$3:$AF$113,'[1]Material DB'!O$40,FALSE))/100*$R30</f>
        <v>5.2199999999999998E-3</v>
      </c>
      <c r="AM30" s="107">
        <f>(VLOOKUP($X30,'[1]Material DB'!$A$3:$AF$113,'[1]Material DB'!P$40,FALSE))/100*$R30</f>
        <v>5.2199999999999998E-3</v>
      </c>
      <c r="AN30" s="107">
        <f>(VLOOKUP($X30,'[1]Material DB'!$A$3:$AF$113,'[1]Material DB'!Q$40,FALSE))/100*$R30</f>
        <v>2.0879999999999999E-2</v>
      </c>
      <c r="AO30" s="107">
        <f>(VLOOKUP($X30,'[1]Material DB'!$A$3:$AF$113,'[1]Material DB'!R$40,FALSE))/100*$R30</f>
        <v>0</v>
      </c>
      <c r="AP30" s="107">
        <f>(VLOOKUP($X30,'[1]Material DB'!$A$3:$AF$113,'[1]Material DB'!S$40,FALSE))/100*$R30</f>
        <v>0</v>
      </c>
      <c r="AQ30" s="107">
        <f>(VLOOKUP($X30,'[1]Material DB'!$A$3:$AF$113,'[1]Material DB'!T$40,FALSE))/100*$R30</f>
        <v>1.044E-2</v>
      </c>
      <c r="AR30" s="107">
        <f>(VLOOKUP($X30,'[1]Material DB'!$A$3:$AF$113,'[1]Material DB'!U$40,FALSE))/100*$R30</f>
        <v>0</v>
      </c>
      <c r="AS30" s="107">
        <f>(VLOOKUP($X30,'[1]Material DB'!$A$3:$AF$113,'[1]Material DB'!V$40,FALSE))/100*$R30</f>
        <v>0</v>
      </c>
      <c r="AT30" s="107">
        <f>(VLOOKUP($X30,'[1]Material DB'!$A$3:$AF$113,'[1]Material DB'!W$40,FALSE))/100*$R30</f>
        <v>0</v>
      </c>
      <c r="AU30" s="107">
        <f>(VLOOKUP($X30,'[1]Material DB'!$A$3:$AF$113,'[1]Material DB'!X$40,FALSE))/100*$R30</f>
        <v>0</v>
      </c>
      <c r="AV30" s="107">
        <f>(VLOOKUP($X30,'[1]Material DB'!$A$3:$AF$113,'[1]Material DB'!Y$40,FALSE))/100*$R30</f>
        <v>0</v>
      </c>
      <c r="AW30" s="107">
        <f>(VLOOKUP($X30,'[1]Material DB'!$A$3:$AF$113,'[1]Material DB'!Z$40,FALSE))/100*$R30</f>
        <v>0</v>
      </c>
      <c r="AX30" s="107">
        <f>(VLOOKUP($X30,'[1]Material DB'!$A$3:$AF$113,'[1]Material DB'!AA$40,FALSE))/100*$R30</f>
        <v>0</v>
      </c>
      <c r="AY30" s="107">
        <f>(VLOOKUP($X30,'[1]Material DB'!$A$3:$AF$113,'[1]Material DB'!AB$40,FALSE))/100*$R30</f>
        <v>0</v>
      </c>
      <c r="AZ30" s="107">
        <f>(VLOOKUP($X30,'[1]Material DB'!$A$3:$AF$113,'[1]Material DB'!AC$40,FALSE))/100*$R30</f>
        <v>0</v>
      </c>
      <c r="BA30" s="107">
        <f>(VLOOKUP($X30,'[1]Material DB'!$A$3:$AF$113,'[1]Material DB'!AD$40,FALSE))/100*$R30</f>
        <v>0</v>
      </c>
      <c r="BB30" s="107">
        <f>(VLOOKUP($X30,'[1]Material DB'!$A$3:$AF$113,'[1]Material DB'!AE$40,FALSE))/100*$R30</f>
        <v>0</v>
      </c>
      <c r="BC30" s="107">
        <f>(VLOOKUP($X30,'[1]Material DB'!$A$3:$AF$113,'[1]Material DB'!AF$40,FALSE))/100*$R30</f>
        <v>0</v>
      </c>
      <c r="BD30" s="111">
        <f t="shared" si="1"/>
        <v>5.219999999999998</v>
      </c>
      <c r="BE30" s="413"/>
    </row>
    <row r="31" spans="1:57" s="112" customFormat="1">
      <c r="A31" s="98"/>
      <c r="B31" s="99"/>
      <c r="C31" s="99"/>
      <c r="D31" s="99" t="s">
        <v>25</v>
      </c>
      <c r="E31" s="99"/>
      <c r="F31" s="100"/>
      <c r="G31" s="101"/>
      <c r="H31" s="102"/>
      <c r="I31" s="102"/>
      <c r="J31" s="102" t="s">
        <v>187</v>
      </c>
      <c r="K31" s="103">
        <v>1</v>
      </c>
      <c r="L31" s="104" t="s">
        <v>160</v>
      </c>
      <c r="M31" s="105"/>
      <c r="N31" s="106"/>
      <c r="O31" s="106"/>
      <c r="P31" s="106"/>
      <c r="Q31" s="107">
        <v>0.14000000000000001</v>
      </c>
      <c r="R31" s="108">
        <f>Q31*K31</f>
        <v>0.14000000000000001</v>
      </c>
      <c r="S31" s="109">
        <f t="shared" si="0"/>
        <v>6.1179185093254571E-5</v>
      </c>
      <c r="T31" s="179" t="s">
        <v>25</v>
      </c>
      <c r="U31" s="103"/>
      <c r="V31" s="103"/>
      <c r="W31" s="117" t="s">
        <v>159</v>
      </c>
      <c r="X31" s="103" t="s">
        <v>159</v>
      </c>
      <c r="Y31" s="107">
        <f>(VLOOKUP($X31,'[1]Material DB'!$A$3:$AF$113,'[1]Material DB'!B$40,FALSE))/100*$R31</f>
        <v>1.022E-2</v>
      </c>
      <c r="Z31" s="107">
        <f>(VLOOKUP($X31,'[1]Material DB'!$A$3:$AF$113,'[1]Material DB'!C$40,FALSE))/100*$R31</f>
        <v>0</v>
      </c>
      <c r="AA31" s="107">
        <f>(VLOOKUP($X31,'[1]Material DB'!$A$3:$AF$113,'[1]Material DB'!D$40,FALSE))/100*$R31</f>
        <v>0.10682000000000001</v>
      </c>
      <c r="AB31" s="107">
        <f>(VLOOKUP($X31,'[1]Material DB'!$A$3:$AF$113,'[1]Material DB'!E$40,FALSE))/100*$R31</f>
        <v>0</v>
      </c>
      <c r="AC31" s="107">
        <f>(VLOOKUP($X31,'[1]Material DB'!$A$3:$AF$113,'[1]Material DB'!F$40,FALSE))/100*$R31</f>
        <v>2.2959999999999998E-2</v>
      </c>
      <c r="AD31" s="107">
        <f>(VLOOKUP($X31,'[1]Material DB'!$A$3:$AF$113,'[1]Material DB'!G$40,FALSE))/100*$R31</f>
        <v>0</v>
      </c>
      <c r="AE31" s="107">
        <f>(VLOOKUP($X31,'[1]Material DB'!$A$3:$AF$113,'[1]Material DB'!H$40,FALSE))/100*$R31</f>
        <v>0</v>
      </c>
      <c r="AF31" s="107">
        <f>(VLOOKUP($X31,'[1]Material DB'!$A$3:$AF$113,'[1]Material DB'!I$40,FALSE))/100*$R31</f>
        <v>0</v>
      </c>
      <c r="AG31" s="107">
        <f>(VLOOKUP($X31,'[1]Material DB'!$A$3:$AF$113,'[1]Material DB'!J$40,FALSE))/100*$R31</f>
        <v>0</v>
      </c>
      <c r="AH31" s="107">
        <f>(VLOOKUP($X31,'[1]Material DB'!$A$3:$AF$113,'[1]Material DB'!K$40,FALSE))/100*$R31</f>
        <v>0</v>
      </c>
      <c r="AI31" s="107">
        <f>(VLOOKUP($X31,'[1]Material DB'!$A$3:$AF$113,'[1]Material DB'!L$40,FALSE))/100*$R31</f>
        <v>0</v>
      </c>
      <c r="AJ31" s="107">
        <f>(VLOOKUP($X31,'[1]Material DB'!$A$3:$AF$113,'[1]Material DB'!M$40,FALSE))/100*$R31</f>
        <v>0</v>
      </c>
      <c r="AK31" s="107">
        <f>(VLOOKUP($X31,'[1]Material DB'!$A$3:$AF$113,'[1]Material DB'!N$40,FALSE))/100*$R31</f>
        <v>0</v>
      </c>
      <c r="AL31" s="107">
        <f>(VLOOKUP($X31,'[1]Material DB'!$A$3:$AF$113,'[1]Material DB'!O$40,FALSE))/100*$R31</f>
        <v>0</v>
      </c>
      <c r="AM31" s="107">
        <f>(VLOOKUP($X31,'[1]Material DB'!$A$3:$AF$113,'[1]Material DB'!P$40,FALSE))/100*$R31</f>
        <v>0</v>
      </c>
      <c r="AN31" s="107">
        <f>(VLOOKUP($X31,'[1]Material DB'!$A$3:$AF$113,'[1]Material DB'!Q$40,FALSE))/100*$R31</f>
        <v>0</v>
      </c>
      <c r="AO31" s="107">
        <f>(VLOOKUP($X31,'[1]Material DB'!$A$3:$AF$113,'[1]Material DB'!R$40,FALSE))/100*$R31</f>
        <v>0</v>
      </c>
      <c r="AP31" s="107">
        <f>(VLOOKUP($X31,'[1]Material DB'!$A$3:$AF$113,'[1]Material DB'!S$40,FALSE))/100*$R31</f>
        <v>0</v>
      </c>
      <c r="AQ31" s="107">
        <f>(VLOOKUP($X31,'[1]Material DB'!$A$3:$AF$113,'[1]Material DB'!T$40,FALSE))/100*$R31</f>
        <v>0</v>
      </c>
      <c r="AR31" s="107">
        <f>(VLOOKUP($X31,'[1]Material DB'!$A$3:$AF$113,'[1]Material DB'!U$40,FALSE))/100*$R31</f>
        <v>0</v>
      </c>
      <c r="AS31" s="107">
        <f>(VLOOKUP($X31,'[1]Material DB'!$A$3:$AF$113,'[1]Material DB'!V$40,FALSE))/100*$R31</f>
        <v>0</v>
      </c>
      <c r="AT31" s="107">
        <f>(VLOOKUP($X31,'[1]Material DB'!$A$3:$AF$113,'[1]Material DB'!W$40,FALSE))/100*$R31</f>
        <v>0</v>
      </c>
      <c r="AU31" s="107">
        <f>(VLOOKUP($X31,'[1]Material DB'!$A$3:$AF$113,'[1]Material DB'!X$40,FALSE))/100*$R31</f>
        <v>0</v>
      </c>
      <c r="AV31" s="107">
        <f>(VLOOKUP($X31,'[1]Material DB'!$A$3:$AF$113,'[1]Material DB'!Y$40,FALSE))/100*$R31</f>
        <v>0</v>
      </c>
      <c r="AW31" s="107">
        <f>(VLOOKUP($X31,'[1]Material DB'!$A$3:$AF$113,'[1]Material DB'!Z$40,FALSE))/100*$R31</f>
        <v>0</v>
      </c>
      <c r="AX31" s="107">
        <f>(VLOOKUP($X31,'[1]Material DB'!$A$3:$AF$113,'[1]Material DB'!AA$40,FALSE))/100*$R31</f>
        <v>0</v>
      </c>
      <c r="AY31" s="107">
        <f>(VLOOKUP($X31,'[1]Material DB'!$A$3:$AF$113,'[1]Material DB'!AB$40,FALSE))/100*$R31</f>
        <v>0</v>
      </c>
      <c r="AZ31" s="107">
        <f>(VLOOKUP($X31,'[1]Material DB'!$A$3:$AF$113,'[1]Material DB'!AC$40,FALSE))/100*$R31</f>
        <v>0</v>
      </c>
      <c r="BA31" s="107">
        <f>(VLOOKUP($X31,'[1]Material DB'!$A$3:$AF$113,'[1]Material DB'!AD$40,FALSE))/100*$R31</f>
        <v>0</v>
      </c>
      <c r="BB31" s="107">
        <f>(VLOOKUP($X31,'[1]Material DB'!$A$3:$AF$113,'[1]Material DB'!AE$40,FALSE))/100*$R31</f>
        <v>0</v>
      </c>
      <c r="BC31" s="107">
        <f>(VLOOKUP($X31,'[1]Material DB'!$A$3:$AF$113,'[1]Material DB'!AF$40,FALSE))/100*$R31</f>
        <v>0</v>
      </c>
      <c r="BD31" s="111">
        <f t="shared" si="1"/>
        <v>0.14000000000000001</v>
      </c>
      <c r="BE31" s="413"/>
    </row>
    <row r="32" spans="1:57" s="112" customFormat="1">
      <c r="A32" s="113"/>
      <c r="B32" s="103"/>
      <c r="C32" s="103" t="s">
        <v>25</v>
      </c>
      <c r="D32" s="103"/>
      <c r="E32" s="103"/>
      <c r="F32" s="114"/>
      <c r="G32" s="105" t="s">
        <v>149</v>
      </c>
      <c r="H32" s="106"/>
      <c r="I32" s="106"/>
      <c r="J32" s="106" t="s">
        <v>140</v>
      </c>
      <c r="K32" s="103">
        <v>4</v>
      </c>
      <c r="L32" s="104" t="s">
        <v>26</v>
      </c>
      <c r="M32" s="105"/>
      <c r="N32" s="106"/>
      <c r="O32" s="106"/>
      <c r="P32" s="106"/>
      <c r="Q32" s="107">
        <v>5.52</v>
      </c>
      <c r="R32" s="108">
        <f t="shared" si="7"/>
        <v>22.08</v>
      </c>
      <c r="S32" s="109">
        <f t="shared" si="0"/>
        <v>9.6488314775647187E-3</v>
      </c>
      <c r="T32" s="179" t="s">
        <v>25</v>
      </c>
      <c r="U32" s="103"/>
      <c r="V32" s="103"/>
      <c r="W32" s="405" t="s">
        <v>155</v>
      </c>
      <c r="X32" s="405" t="s">
        <v>156</v>
      </c>
      <c r="Y32" s="107">
        <f>(VLOOKUP($X32,'[1]Material DB'!$A$3:$AF$113,'[1]Material DB'!B$40,FALSE))/100*$R32</f>
        <v>0</v>
      </c>
      <c r="Z32" s="107">
        <f>(VLOOKUP($X32,'[1]Material DB'!$A$3:$AF$113,'[1]Material DB'!C$40,FALSE))/100*$R32</f>
        <v>0</v>
      </c>
      <c r="AA32" s="107">
        <f>(VLOOKUP($X32,'[1]Material DB'!$A$3:$AF$113,'[1]Material DB'!D$40,FALSE))/100*$R32</f>
        <v>0</v>
      </c>
      <c r="AB32" s="107">
        <f>(VLOOKUP($X32,'[1]Material DB'!$A$3:$AF$113,'[1]Material DB'!E$40,FALSE))/100*$R32</f>
        <v>0</v>
      </c>
      <c r="AC32" s="107">
        <f>(VLOOKUP($X32,'[1]Material DB'!$A$3:$AF$113,'[1]Material DB'!F$40,FALSE))/100*$R32</f>
        <v>0</v>
      </c>
      <c r="AD32" s="107">
        <f>(VLOOKUP($X32,'[1]Material DB'!$A$3:$AF$113,'[1]Material DB'!G$40,FALSE))/100*$R32</f>
        <v>0.2208</v>
      </c>
      <c r="AE32" s="107">
        <f>(VLOOKUP($X32,'[1]Material DB'!$A$3:$AF$113,'[1]Material DB'!H$40,FALSE))/100*$R32</f>
        <v>0</v>
      </c>
      <c r="AF32" s="107">
        <f>(VLOOKUP($X32,'[1]Material DB'!$A$3:$AF$113,'[1]Material DB'!I$40,FALSE))/100*$R32</f>
        <v>21.572159999999997</v>
      </c>
      <c r="AG32" s="107">
        <f>(VLOOKUP($X32,'[1]Material DB'!$A$3:$AF$113,'[1]Material DB'!J$40,FALSE))/100*$R32</f>
        <v>0.1104</v>
      </c>
      <c r="AH32" s="107">
        <f>(VLOOKUP($X32,'[1]Material DB'!$A$3:$AF$113,'[1]Material DB'!K$40,FALSE))/100*$R32</f>
        <v>0</v>
      </c>
      <c r="AI32" s="107">
        <f>(VLOOKUP($X32,'[1]Material DB'!$A$3:$AF$113,'[1]Material DB'!L$40,FALSE))/100*$R32</f>
        <v>0</v>
      </c>
      <c r="AJ32" s="107">
        <f>(VLOOKUP($X32,'[1]Material DB'!$A$3:$AF$113,'[1]Material DB'!M$40,FALSE))/100*$R32</f>
        <v>0</v>
      </c>
      <c r="AK32" s="107">
        <f>(VLOOKUP($X32,'[1]Material DB'!$A$3:$AF$113,'[1]Material DB'!N$40,FALSE))/100*$R32</f>
        <v>0</v>
      </c>
      <c r="AL32" s="107">
        <f>(VLOOKUP($X32,'[1]Material DB'!$A$3:$AF$113,'[1]Material DB'!O$40,FALSE))/100*$R32</f>
        <v>2.2079999999999999E-2</v>
      </c>
      <c r="AM32" s="107">
        <f>(VLOOKUP($X32,'[1]Material DB'!$A$3:$AF$113,'[1]Material DB'!P$40,FALSE))/100*$R32</f>
        <v>2.2079999999999999E-2</v>
      </c>
      <c r="AN32" s="107">
        <f>(VLOOKUP($X32,'[1]Material DB'!$A$3:$AF$113,'[1]Material DB'!Q$40,FALSE))/100*$R32</f>
        <v>8.8319999999999996E-2</v>
      </c>
      <c r="AO32" s="107">
        <f>(VLOOKUP($X32,'[1]Material DB'!$A$3:$AF$113,'[1]Material DB'!R$40,FALSE))/100*$R32</f>
        <v>0</v>
      </c>
      <c r="AP32" s="107">
        <f>(VLOOKUP($X32,'[1]Material DB'!$A$3:$AF$113,'[1]Material DB'!S$40,FALSE))/100*$R32</f>
        <v>0</v>
      </c>
      <c r="AQ32" s="107">
        <f>(VLOOKUP($X32,'[1]Material DB'!$A$3:$AF$113,'[1]Material DB'!T$40,FALSE))/100*$R32</f>
        <v>4.4159999999999998E-2</v>
      </c>
      <c r="AR32" s="107">
        <f>(VLOOKUP($X32,'[1]Material DB'!$A$3:$AF$113,'[1]Material DB'!U$40,FALSE))/100*$R32</f>
        <v>0</v>
      </c>
      <c r="AS32" s="107">
        <f>(VLOOKUP($X32,'[1]Material DB'!$A$3:$AF$113,'[1]Material DB'!V$40,FALSE))/100*$R32</f>
        <v>0</v>
      </c>
      <c r="AT32" s="107">
        <f>(VLOOKUP($X32,'[1]Material DB'!$A$3:$AF$113,'[1]Material DB'!W$40,FALSE))/100*$R32</f>
        <v>0</v>
      </c>
      <c r="AU32" s="107">
        <f>(VLOOKUP($X32,'[1]Material DB'!$A$3:$AF$113,'[1]Material DB'!X$40,FALSE))/100*$R32</f>
        <v>0</v>
      </c>
      <c r="AV32" s="107">
        <f>(VLOOKUP($X32,'[1]Material DB'!$A$3:$AF$113,'[1]Material DB'!Y$40,FALSE))/100*$R32</f>
        <v>0</v>
      </c>
      <c r="AW32" s="107">
        <f>(VLOOKUP($X32,'[1]Material DB'!$A$3:$AF$113,'[1]Material DB'!Z$40,FALSE))/100*$R32</f>
        <v>0</v>
      </c>
      <c r="AX32" s="107">
        <f>(VLOOKUP($X32,'[1]Material DB'!$A$3:$AF$113,'[1]Material DB'!AA$40,FALSE))/100*$R32</f>
        <v>0</v>
      </c>
      <c r="AY32" s="107">
        <f>(VLOOKUP($X32,'[1]Material DB'!$A$3:$AF$113,'[1]Material DB'!AB$40,FALSE))/100*$R32</f>
        <v>0</v>
      </c>
      <c r="AZ32" s="107">
        <f>(VLOOKUP($X32,'[1]Material DB'!$A$3:$AF$113,'[1]Material DB'!AC$40,FALSE))/100*$R32</f>
        <v>0</v>
      </c>
      <c r="BA32" s="107">
        <f>(VLOOKUP($X32,'[1]Material DB'!$A$3:$AF$113,'[1]Material DB'!AD$40,FALSE))/100*$R32</f>
        <v>0</v>
      </c>
      <c r="BB32" s="107">
        <f>(VLOOKUP($X32,'[1]Material DB'!$A$3:$AF$113,'[1]Material DB'!AE$40,FALSE))/100*$R32</f>
        <v>0</v>
      </c>
      <c r="BC32" s="107">
        <f>(VLOOKUP($X32,'[1]Material DB'!$A$3:$AF$113,'[1]Material DB'!AF$40,FALSE))/100*$R32</f>
        <v>0</v>
      </c>
      <c r="BD32" s="116">
        <f t="shared" si="1"/>
        <v>22.079999999999995</v>
      </c>
      <c r="BE32" s="413"/>
    </row>
    <row r="33" spans="1:57" s="112" customFormat="1">
      <c r="A33" s="113"/>
      <c r="B33" s="103"/>
      <c r="C33" s="103" t="s">
        <v>25</v>
      </c>
      <c r="D33" s="103"/>
      <c r="E33" s="103"/>
      <c r="F33" s="114"/>
      <c r="G33" s="105" t="s">
        <v>150</v>
      </c>
      <c r="H33" s="106"/>
      <c r="I33" s="106"/>
      <c r="J33" s="106" t="s">
        <v>141</v>
      </c>
      <c r="K33" s="103">
        <v>1</v>
      </c>
      <c r="L33" s="104" t="s">
        <v>160</v>
      </c>
      <c r="M33" s="105"/>
      <c r="N33" s="106"/>
      <c r="O33" s="106"/>
      <c r="P33" s="106"/>
      <c r="Q33" s="115">
        <v>1</v>
      </c>
      <c r="R33" s="108">
        <f t="shared" si="7"/>
        <v>1</v>
      </c>
      <c r="S33" s="109">
        <f t="shared" si="0"/>
        <v>4.369941792375326E-4</v>
      </c>
      <c r="T33" s="179" t="s">
        <v>25</v>
      </c>
      <c r="U33" s="103"/>
      <c r="V33" s="110"/>
      <c r="W33" s="405" t="s">
        <v>159</v>
      </c>
      <c r="X33" s="406" t="s">
        <v>159</v>
      </c>
      <c r="Y33" s="107">
        <f>(VLOOKUP($X33,'[1]Material DB'!$A$3:$AF$113,'[1]Material DB'!B$40,FALSE))/100*$R33</f>
        <v>7.2999999999999995E-2</v>
      </c>
      <c r="Z33" s="107">
        <f>(VLOOKUP($X33,'[1]Material DB'!$A$3:$AF$113,'[1]Material DB'!C$40,FALSE))/100*$R33</f>
        <v>0</v>
      </c>
      <c r="AA33" s="107">
        <f>(VLOOKUP($X33,'[1]Material DB'!$A$3:$AF$113,'[1]Material DB'!D$40,FALSE))/100*$R33</f>
        <v>0.76300000000000001</v>
      </c>
      <c r="AB33" s="107">
        <f>(VLOOKUP($X33,'[1]Material DB'!$A$3:$AF$113,'[1]Material DB'!E$40,FALSE))/100*$R33</f>
        <v>0</v>
      </c>
      <c r="AC33" s="107">
        <f>(VLOOKUP($X33,'[1]Material DB'!$A$3:$AF$113,'[1]Material DB'!F$40,FALSE))/100*$R33</f>
        <v>0.16399999999999998</v>
      </c>
      <c r="AD33" s="107">
        <f>(VLOOKUP($X33,'[1]Material DB'!$A$3:$AF$113,'[1]Material DB'!G$40,FALSE))/100*$R33</f>
        <v>0</v>
      </c>
      <c r="AE33" s="107">
        <f>(VLOOKUP($X33,'[1]Material DB'!$A$3:$AF$113,'[1]Material DB'!H$40,FALSE))/100*$R33</f>
        <v>0</v>
      </c>
      <c r="AF33" s="107">
        <f>(VLOOKUP($X33,'[1]Material DB'!$A$3:$AF$113,'[1]Material DB'!I$40,FALSE))/100*$R33</f>
        <v>0</v>
      </c>
      <c r="AG33" s="107">
        <f>(VLOOKUP($X33,'[1]Material DB'!$A$3:$AF$113,'[1]Material DB'!J$40,FALSE))/100*$R33</f>
        <v>0</v>
      </c>
      <c r="AH33" s="107">
        <f>(VLOOKUP($X33,'[1]Material DB'!$A$3:$AF$113,'[1]Material DB'!K$40,FALSE))/100*$R33</f>
        <v>0</v>
      </c>
      <c r="AI33" s="107">
        <f>(VLOOKUP($X33,'[1]Material DB'!$A$3:$AF$113,'[1]Material DB'!L$40,FALSE))/100*$R33</f>
        <v>0</v>
      </c>
      <c r="AJ33" s="107">
        <f>(VLOOKUP($X33,'[1]Material DB'!$A$3:$AF$113,'[1]Material DB'!M$40,FALSE))/100*$R33</f>
        <v>0</v>
      </c>
      <c r="AK33" s="107">
        <f>(VLOOKUP($X33,'[1]Material DB'!$A$3:$AF$113,'[1]Material DB'!N$40,FALSE))/100*$R33</f>
        <v>0</v>
      </c>
      <c r="AL33" s="107">
        <f>(VLOOKUP($X33,'[1]Material DB'!$A$3:$AF$113,'[1]Material DB'!O$40,FALSE))/100*$R33</f>
        <v>0</v>
      </c>
      <c r="AM33" s="107">
        <f>(VLOOKUP($X33,'[1]Material DB'!$A$3:$AF$113,'[1]Material DB'!P$40,FALSE))/100*$R33</f>
        <v>0</v>
      </c>
      <c r="AN33" s="107">
        <f>(VLOOKUP($X33,'[1]Material DB'!$A$3:$AF$113,'[1]Material DB'!Q$40,FALSE))/100*$R33</f>
        <v>0</v>
      </c>
      <c r="AO33" s="107">
        <f>(VLOOKUP($X33,'[1]Material DB'!$A$3:$AF$113,'[1]Material DB'!R$40,FALSE))/100*$R33</f>
        <v>0</v>
      </c>
      <c r="AP33" s="107">
        <f>(VLOOKUP($X33,'[1]Material DB'!$A$3:$AF$113,'[1]Material DB'!S$40,FALSE))/100*$R33</f>
        <v>0</v>
      </c>
      <c r="AQ33" s="107">
        <f>(VLOOKUP($X33,'[1]Material DB'!$A$3:$AF$113,'[1]Material DB'!T$40,FALSE))/100*$R33</f>
        <v>0</v>
      </c>
      <c r="AR33" s="107">
        <f>(VLOOKUP($X33,'[1]Material DB'!$A$3:$AF$113,'[1]Material DB'!U$40,FALSE))/100*$R33</f>
        <v>0</v>
      </c>
      <c r="AS33" s="107">
        <f>(VLOOKUP($X33,'[1]Material DB'!$A$3:$AF$113,'[1]Material DB'!V$40,FALSE))/100*$R33</f>
        <v>0</v>
      </c>
      <c r="AT33" s="107">
        <f>(VLOOKUP($X33,'[1]Material DB'!$A$3:$AF$113,'[1]Material DB'!W$40,FALSE))/100*$R33</f>
        <v>0</v>
      </c>
      <c r="AU33" s="107">
        <f>(VLOOKUP($X33,'[1]Material DB'!$A$3:$AF$113,'[1]Material DB'!X$40,FALSE))/100*$R33</f>
        <v>0</v>
      </c>
      <c r="AV33" s="107">
        <f>(VLOOKUP($X33,'[1]Material DB'!$A$3:$AF$113,'[1]Material DB'!Y$40,FALSE))/100*$R33</f>
        <v>0</v>
      </c>
      <c r="AW33" s="107">
        <f>(VLOOKUP($X33,'[1]Material DB'!$A$3:$AF$113,'[1]Material DB'!Z$40,FALSE))/100*$R33</f>
        <v>0</v>
      </c>
      <c r="AX33" s="107">
        <f>(VLOOKUP($X33,'[1]Material DB'!$A$3:$AF$113,'[1]Material DB'!AA$40,FALSE))/100*$R33</f>
        <v>0</v>
      </c>
      <c r="AY33" s="107">
        <f>(VLOOKUP($X33,'[1]Material DB'!$A$3:$AF$113,'[1]Material DB'!AB$40,FALSE))/100*$R33</f>
        <v>0</v>
      </c>
      <c r="AZ33" s="107">
        <f>(VLOOKUP($X33,'[1]Material DB'!$A$3:$AF$113,'[1]Material DB'!AC$40,FALSE))/100*$R33</f>
        <v>0</v>
      </c>
      <c r="BA33" s="107">
        <f>(VLOOKUP($X33,'[1]Material DB'!$A$3:$AF$113,'[1]Material DB'!AD$40,FALSE))/100*$R33</f>
        <v>0</v>
      </c>
      <c r="BB33" s="107">
        <f>(VLOOKUP($X33,'[1]Material DB'!$A$3:$AF$113,'[1]Material DB'!AE$40,FALSE))/100*$R33</f>
        <v>0</v>
      </c>
      <c r="BC33" s="107">
        <f>(VLOOKUP($X33,'[1]Material DB'!$A$3:$AF$113,'[1]Material DB'!AF$40,FALSE))/100*$R33</f>
        <v>0</v>
      </c>
      <c r="BD33" s="116">
        <f t="shared" si="1"/>
        <v>1</v>
      </c>
      <c r="BE33" s="413"/>
    </row>
    <row r="34" spans="1:57" s="112" customFormat="1">
      <c r="A34" s="113"/>
      <c r="B34" s="103"/>
      <c r="C34" s="103" t="s">
        <v>25</v>
      </c>
      <c r="D34" s="103"/>
      <c r="E34" s="103"/>
      <c r="F34" s="114"/>
      <c r="G34" s="105" t="s">
        <v>87</v>
      </c>
      <c r="H34" s="106"/>
      <c r="I34" s="106"/>
      <c r="J34" s="106" t="s">
        <v>170</v>
      </c>
      <c r="K34" s="103">
        <v>8</v>
      </c>
      <c r="L34" s="103" t="s">
        <v>26</v>
      </c>
      <c r="M34" s="106"/>
      <c r="N34" s="106"/>
      <c r="O34" s="106"/>
      <c r="P34" s="118"/>
      <c r="Q34" s="119">
        <f>'Disk Sector Asbl'!S9</f>
        <v>64.429999999999993</v>
      </c>
      <c r="R34" s="108">
        <f t="shared" si="7"/>
        <v>515.43999999999994</v>
      </c>
      <c r="S34" s="109">
        <f t="shared" si="0"/>
        <v>0.22524427974619379</v>
      </c>
      <c r="T34" s="179" t="s">
        <v>25</v>
      </c>
      <c r="U34" s="120"/>
      <c r="V34" s="121"/>
      <c r="W34" s="110" t="s">
        <v>27</v>
      </c>
      <c r="X34" s="122" t="s">
        <v>27</v>
      </c>
      <c r="Y34" s="209">
        <f>'Disk Sector Asbl'!AA$9*$K$34</f>
        <v>0.64772912000000038</v>
      </c>
      <c r="Z34" s="209">
        <f>'Disk Sector Asbl'!AB$9*$K$34</f>
        <v>0</v>
      </c>
      <c r="AA34" s="209">
        <f>'Disk Sector Asbl'!AC$9*$K$34</f>
        <v>137.21043856000006</v>
      </c>
      <c r="AB34" s="209">
        <f>'Disk Sector Asbl'!AD$9*$K$34</f>
        <v>3.6750000000000003</v>
      </c>
      <c r="AC34" s="209">
        <f>'Disk Sector Asbl'!AE$9*$K$34</f>
        <v>17.294105712</v>
      </c>
      <c r="AD34" s="209">
        <f>'Disk Sector Asbl'!AF$9*$K$34</f>
        <v>0.22320000000000001</v>
      </c>
      <c r="AE34" s="209">
        <f>'Disk Sector Asbl'!AG$9*$K$34</f>
        <v>0</v>
      </c>
      <c r="AF34" s="209">
        <f>'Disk Sector Asbl'!AH$9*$K$34</f>
        <v>67.878805327999999</v>
      </c>
      <c r="AG34" s="209">
        <f>'Disk Sector Asbl'!AI$9*$K$34</f>
        <v>62.344132991999999</v>
      </c>
      <c r="AH34" s="209">
        <f>'Disk Sector Asbl'!AJ$9*$K$34</f>
        <v>0</v>
      </c>
      <c r="AI34" s="209">
        <f>'Disk Sector Asbl'!AK$9*$K$34</f>
        <v>0</v>
      </c>
      <c r="AJ34" s="209">
        <f>'Disk Sector Asbl'!AL$9*$K$34</f>
        <v>0</v>
      </c>
      <c r="AK34" s="209">
        <f>'Disk Sector Asbl'!AM$9*$K$34</f>
        <v>0</v>
      </c>
      <c r="AL34" s="209">
        <f>'Disk Sector Asbl'!AN$9*$K$34</f>
        <v>2.232E-2</v>
      </c>
      <c r="AM34" s="209">
        <f>'Disk Sector Asbl'!AO$9*$K$34</f>
        <v>0.42232000000000003</v>
      </c>
      <c r="AN34" s="209">
        <f>'Disk Sector Asbl'!AP$9*$K$34</f>
        <v>0.24928</v>
      </c>
      <c r="AO34" s="209">
        <f>'Disk Sector Asbl'!AQ$9*$K$34</f>
        <v>0</v>
      </c>
      <c r="AP34" s="209">
        <f>'Disk Sector Asbl'!AR$9*$K$34</f>
        <v>0</v>
      </c>
      <c r="AQ34" s="209">
        <f>'Disk Sector Asbl'!AS$9*$K$34</f>
        <v>8.4639999999999993E-2</v>
      </c>
      <c r="AR34" s="209">
        <f>'Disk Sector Asbl'!AT$9*$K$34</f>
        <v>7.3912799999999992</v>
      </c>
      <c r="AS34" s="209">
        <f>'Disk Sector Asbl'!AU$9*$K$34</f>
        <v>0</v>
      </c>
      <c r="AT34" s="209">
        <f>'Disk Sector Asbl'!AV$9*$K$34</f>
        <v>0</v>
      </c>
      <c r="AU34" s="209">
        <f>'Disk Sector Asbl'!AW$9*$K$34</f>
        <v>0</v>
      </c>
      <c r="AV34" s="209">
        <f>'Disk Sector Asbl'!AX$9*$K$34</f>
        <v>0</v>
      </c>
      <c r="AW34" s="209">
        <f>'Disk Sector Asbl'!AY$9*$K$34</f>
        <v>0</v>
      </c>
      <c r="AX34" s="209">
        <f>'Disk Sector Asbl'!AZ$9*$K$34</f>
        <v>0</v>
      </c>
      <c r="AY34" s="209">
        <f>'Disk Sector Asbl'!BA$9*$K$34</f>
        <v>4.0774137937920001E-2</v>
      </c>
      <c r="AZ34" s="209">
        <f>'Disk Sector Asbl'!BB$9*$K$34</f>
        <v>0</v>
      </c>
      <c r="BA34" s="209">
        <f>'Disk Sector Asbl'!BC$9*$K$34</f>
        <v>0</v>
      </c>
      <c r="BB34" s="209">
        <f>'Disk Sector Asbl'!BD$9*$K$34</f>
        <v>0</v>
      </c>
      <c r="BC34" s="209">
        <f>'Disk Sector Asbl'!BE$9*$K$34</f>
        <v>3.690568286208E-2</v>
      </c>
      <c r="BD34" s="300">
        <f t="shared" si="1"/>
        <v>297.52093153280009</v>
      </c>
      <c r="BE34" s="413">
        <v>515.43999999999994</v>
      </c>
    </row>
    <row r="35" spans="1:57" ht="15.75" thickBot="1">
      <c r="A35" s="53"/>
      <c r="B35" s="54" t="s">
        <v>25</v>
      </c>
      <c r="C35" s="54"/>
      <c r="D35" s="54"/>
      <c r="E35" s="54"/>
      <c r="F35" s="55"/>
      <c r="G35" s="56" t="s">
        <v>151</v>
      </c>
      <c r="H35" s="57"/>
      <c r="I35" s="57"/>
      <c r="J35" s="57" t="s">
        <v>142</v>
      </c>
      <c r="K35" s="58">
        <v>30</v>
      </c>
      <c r="L35" s="54"/>
      <c r="M35" s="59"/>
      <c r="N35" s="59"/>
      <c r="O35" s="59"/>
      <c r="P35" s="60"/>
      <c r="Q35" s="61"/>
      <c r="R35" s="62">
        <f>K35*Q35</f>
        <v>0</v>
      </c>
      <c r="S35" s="63">
        <f t="shared" si="0"/>
        <v>0</v>
      </c>
      <c r="T35" s="4"/>
      <c r="U35" s="64"/>
      <c r="V35" s="65"/>
      <c r="W35" s="54"/>
      <c r="X35" s="66"/>
      <c r="Y35" s="67" t="e">
        <f>(VLOOKUP($X35,'[1]Material DB'!$A$3:$AF$113,'[1]Material DB'!B$40,FALSE))/100*$R35</f>
        <v>#N/A</v>
      </c>
      <c r="Z35" s="67" t="e">
        <f>(VLOOKUP($X35,'[1]Material DB'!$A$3:$AF$113,'[1]Material DB'!C$40,FALSE))/100*$R35</f>
        <v>#N/A</v>
      </c>
      <c r="AA35" s="67" t="e">
        <f>(VLOOKUP($X35,'[1]Material DB'!$A$3:$AF$113,'[1]Material DB'!D$40,FALSE))/100*$R35</f>
        <v>#N/A</v>
      </c>
      <c r="AB35" s="67" t="e">
        <f>(VLOOKUP($X35,'[1]Material DB'!$A$3:$AF$113,'[1]Material DB'!E$40,FALSE))/100*$R35</f>
        <v>#N/A</v>
      </c>
      <c r="AC35" s="67" t="e">
        <f>(VLOOKUP($X35,'[1]Material DB'!$A$3:$AF$113,'[1]Material DB'!F$40,FALSE))/100*$R35</f>
        <v>#N/A</v>
      </c>
      <c r="AD35" s="67" t="e">
        <f>(VLOOKUP($X35,'[1]Material DB'!$A$3:$AF$113,'[1]Material DB'!G$40,FALSE))/100*$R35</f>
        <v>#N/A</v>
      </c>
      <c r="AE35" s="67" t="e">
        <f>(VLOOKUP($X35,'[1]Material DB'!$A$3:$AF$113,'[1]Material DB'!H$40,FALSE))/100*$R35</f>
        <v>#N/A</v>
      </c>
      <c r="AF35" s="67" t="e">
        <f>(VLOOKUP($X35,'[1]Material DB'!$A$3:$AF$113,'[1]Material DB'!I$40,FALSE))/100*$R35</f>
        <v>#N/A</v>
      </c>
      <c r="AG35" s="67" t="e">
        <f>(VLOOKUP($X35,'[1]Material DB'!$A$3:$AF$113,'[1]Material DB'!J$40,FALSE))/100*$R35</f>
        <v>#N/A</v>
      </c>
      <c r="AH35" s="67" t="e">
        <f>(VLOOKUP($X35,'[1]Material DB'!$A$3:$AF$113,'[1]Material DB'!K$40,FALSE))/100*$R35</f>
        <v>#N/A</v>
      </c>
      <c r="AI35" s="67" t="e">
        <f>(VLOOKUP($X35,'[1]Material DB'!$A$3:$AF$113,'[1]Material DB'!L$40,FALSE))/100*$R35</f>
        <v>#N/A</v>
      </c>
      <c r="AJ35" s="67" t="e">
        <f>(VLOOKUP($X35,'[1]Material DB'!$A$3:$AF$113,'[1]Material DB'!M$40,FALSE))/100*$R35</f>
        <v>#N/A</v>
      </c>
      <c r="AK35" s="67" t="e">
        <f>(VLOOKUP($X35,'[1]Material DB'!$A$3:$AF$113,'[1]Material DB'!N$40,FALSE))/100*$R35</f>
        <v>#N/A</v>
      </c>
      <c r="AL35" s="67" t="e">
        <f>(VLOOKUP($X35,'[1]Material DB'!$A$3:$AF$113,'[1]Material DB'!O$40,FALSE))/100*$R35</f>
        <v>#N/A</v>
      </c>
      <c r="AM35" s="67" t="e">
        <f>(VLOOKUP($X35,'[1]Material DB'!$A$3:$AF$113,'[1]Material DB'!P$40,FALSE))/100*$R35</f>
        <v>#N/A</v>
      </c>
      <c r="AN35" s="67" t="e">
        <f>(VLOOKUP($X35,'[1]Material DB'!$A$3:$AF$113,'[1]Material DB'!Q$40,FALSE))/100*$R35</f>
        <v>#N/A</v>
      </c>
      <c r="AO35" s="67" t="e">
        <f>(VLOOKUP($X35,'[1]Material DB'!$A$3:$AF$113,'[1]Material DB'!R$40,FALSE))/100*$R35</f>
        <v>#N/A</v>
      </c>
      <c r="AP35" s="67" t="e">
        <f>(VLOOKUP($X35,'[1]Material DB'!$A$3:$AF$113,'[1]Material DB'!S$40,FALSE))/100*$R35</f>
        <v>#N/A</v>
      </c>
      <c r="AQ35" s="67" t="e">
        <f>(VLOOKUP($X35,'[1]Material DB'!$A$3:$AF$113,'[1]Material DB'!T$40,FALSE))/100*$R35</f>
        <v>#N/A</v>
      </c>
      <c r="AR35" s="67" t="e">
        <f>(VLOOKUP($X35,'[1]Material DB'!$A$3:$AF$113,'[1]Material DB'!U$40,FALSE))/100*$R35</f>
        <v>#N/A</v>
      </c>
      <c r="AS35" s="67" t="e">
        <f>(VLOOKUP($X35,'[1]Material DB'!$A$3:$AF$113,'[1]Material DB'!V$40,FALSE))/100*$R35</f>
        <v>#N/A</v>
      </c>
      <c r="AT35" s="67" t="e">
        <f>(VLOOKUP($X35,'[1]Material DB'!$A$3:$AF$113,'[1]Material DB'!W$40,FALSE))/100*$R35</f>
        <v>#N/A</v>
      </c>
      <c r="AU35" s="67" t="e">
        <f>(VLOOKUP($X35,'[1]Material DB'!$A$3:$AF$113,'[1]Material DB'!X$40,FALSE))/100*$R35</f>
        <v>#N/A</v>
      </c>
      <c r="AV35" s="67" t="e">
        <f>(VLOOKUP($X35,'[1]Material DB'!$A$3:$AF$113,'[1]Material DB'!Y$40,FALSE))/100*$R35</f>
        <v>#N/A</v>
      </c>
      <c r="AW35" s="67" t="e">
        <f>(VLOOKUP($X35,'[1]Material DB'!$A$3:$AF$113,'[1]Material DB'!Z$40,FALSE))/100*$R35</f>
        <v>#N/A</v>
      </c>
      <c r="AX35" s="67" t="e">
        <f>(VLOOKUP($X35,'[1]Material DB'!$A$3:$AF$113,'[1]Material DB'!AA$40,FALSE))/100*$R35</f>
        <v>#N/A</v>
      </c>
      <c r="AY35" s="67" t="e">
        <f>(VLOOKUP($X35,'[1]Material DB'!$A$3:$AF$113,'[1]Material DB'!AB$40,FALSE))/100*$R35</f>
        <v>#N/A</v>
      </c>
      <c r="AZ35" s="67" t="e">
        <f>(VLOOKUP($X35,'[1]Material DB'!$A$3:$AF$113,'[1]Material DB'!AC$40,FALSE))/100*$R35</f>
        <v>#N/A</v>
      </c>
      <c r="BA35" s="67" t="e">
        <f>(VLOOKUP($X35,'[1]Material DB'!$A$3:$AF$113,'[1]Material DB'!AD$40,FALSE))/100*$R35</f>
        <v>#N/A</v>
      </c>
      <c r="BB35" s="67" t="e">
        <f>(VLOOKUP($X35,'[1]Material DB'!$A$3:$AF$113,'[1]Material DB'!AE$40,FALSE))/100*$R35</f>
        <v>#N/A</v>
      </c>
      <c r="BC35" s="67" t="e">
        <f>(VLOOKUP($X35,'[1]Material DB'!$A$3:$AF$113,'[1]Material DB'!AF$40,FALSE))/100*$R35</f>
        <v>#N/A</v>
      </c>
      <c r="BD35" s="68" t="e">
        <f t="shared" si="1"/>
        <v>#N/A</v>
      </c>
      <c r="BE35" s="81"/>
    </row>
    <row r="36" spans="1:57" s="79" customFormat="1" ht="16.5" thickTop="1" thickBot="1">
      <c r="A36" s="69" t="s">
        <v>25</v>
      </c>
      <c r="B36" s="70"/>
      <c r="C36" s="70"/>
      <c r="D36" s="70"/>
      <c r="E36" s="70"/>
      <c r="F36" s="71"/>
      <c r="G36" s="72" t="s">
        <v>152</v>
      </c>
      <c r="H36" s="73"/>
      <c r="I36" s="73"/>
      <c r="J36" s="73" t="s">
        <v>134</v>
      </c>
      <c r="K36" s="74">
        <v>1</v>
      </c>
      <c r="L36" s="74" t="s">
        <v>26</v>
      </c>
      <c r="M36" s="73" t="s">
        <v>22</v>
      </c>
      <c r="N36" s="73">
        <v>110</v>
      </c>
      <c r="O36" s="73" t="s">
        <v>23</v>
      </c>
      <c r="P36" s="75" t="s">
        <v>24</v>
      </c>
      <c r="Q36" s="435">
        <f>R3+R4+R5+R15+R25+R35</f>
        <v>2288.3599999999997</v>
      </c>
      <c r="R36" s="436"/>
      <c r="S36" s="437"/>
      <c r="T36" s="70"/>
      <c r="U36" s="75"/>
      <c r="V36" s="75"/>
      <c r="W36" s="76" t="s">
        <v>27</v>
      </c>
      <c r="X36" s="76" t="s">
        <v>27</v>
      </c>
      <c r="Y36" s="77">
        <f>SUMIF(Y3:Y5,"&gt;0")+SUMIF(Y15,"&gt;0")+SUMIF(Y25,"&gt;0")+SUMIF(Y35,"&gt;0")</f>
        <v>18.525900960000001</v>
      </c>
      <c r="Z36" s="77">
        <f t="shared" ref="Z36:BD36" si="10">SUMIF(Z3:Z5,"&gt;0")+SUMIF(Z15,"&gt;0")+SUMIF(Z25,"&gt;0")+SUMIF(Z35,"&gt;0")</f>
        <v>0</v>
      </c>
      <c r="AA36" s="77">
        <f t="shared" si="10"/>
        <v>836.66739168000026</v>
      </c>
      <c r="AB36" s="77">
        <f t="shared" si="10"/>
        <v>11.025</v>
      </c>
      <c r="AC36" s="77">
        <f t="shared" si="10"/>
        <v>107.50037313599999</v>
      </c>
      <c r="AD36" s="77">
        <f t="shared" si="10"/>
        <v>3.0575999999999999</v>
      </c>
      <c r="AE36" s="77">
        <f t="shared" si="10"/>
        <v>0</v>
      </c>
      <c r="AF36" s="77">
        <f t="shared" si="10"/>
        <v>436.94401598399998</v>
      </c>
      <c r="AG36" s="77">
        <f t="shared" si="10"/>
        <v>188.22639897599998</v>
      </c>
      <c r="AH36" s="77">
        <f t="shared" si="10"/>
        <v>0</v>
      </c>
      <c r="AI36" s="77">
        <f t="shared" si="10"/>
        <v>0</v>
      </c>
      <c r="AJ36" s="77">
        <f t="shared" si="10"/>
        <v>0</v>
      </c>
      <c r="AK36" s="77">
        <f t="shared" si="10"/>
        <v>0</v>
      </c>
      <c r="AL36" s="77">
        <f t="shared" si="10"/>
        <v>0.30576000000000003</v>
      </c>
      <c r="AM36" s="77">
        <f t="shared" si="10"/>
        <v>2.09856</v>
      </c>
      <c r="AN36" s="77">
        <f t="shared" si="10"/>
        <v>2.2958400000000001</v>
      </c>
      <c r="AO36" s="77">
        <f t="shared" si="10"/>
        <v>0</v>
      </c>
      <c r="AP36" s="77">
        <f t="shared" si="10"/>
        <v>17.191200000000002</v>
      </c>
      <c r="AQ36" s="77">
        <f t="shared" si="10"/>
        <v>41.33832000000001</v>
      </c>
      <c r="AR36" s="77">
        <f t="shared" si="10"/>
        <v>22.470239999999997</v>
      </c>
      <c r="AS36" s="77">
        <f t="shared" si="10"/>
        <v>0</v>
      </c>
      <c r="AT36" s="77">
        <f t="shared" si="10"/>
        <v>0</v>
      </c>
      <c r="AU36" s="77">
        <f t="shared" si="10"/>
        <v>0</v>
      </c>
      <c r="AV36" s="77">
        <f t="shared" si="10"/>
        <v>0</v>
      </c>
      <c r="AW36" s="77">
        <f t="shared" si="10"/>
        <v>0</v>
      </c>
      <c r="AX36" s="77">
        <f t="shared" si="10"/>
        <v>0</v>
      </c>
      <c r="AY36" s="77">
        <f t="shared" si="10"/>
        <v>0.12232241381375999</v>
      </c>
      <c r="AZ36" s="77">
        <f t="shared" si="10"/>
        <v>0</v>
      </c>
      <c r="BA36" s="77">
        <f t="shared" si="10"/>
        <v>0</v>
      </c>
      <c r="BB36" s="77">
        <f t="shared" si="10"/>
        <v>0</v>
      </c>
      <c r="BC36" s="77">
        <f t="shared" si="10"/>
        <v>0.11071704858624</v>
      </c>
      <c r="BD36" s="77">
        <f t="shared" si="10"/>
        <v>1687.8796401984</v>
      </c>
      <c r="BE36" s="279"/>
    </row>
    <row r="37" spans="1:57">
      <c r="Q37" s="438"/>
      <c r="R37" s="439"/>
      <c r="S37" s="439"/>
      <c r="V37" s="81"/>
    </row>
    <row r="38" spans="1:57">
      <c r="R38" s="412"/>
    </row>
    <row r="40" spans="1:57">
      <c r="Q40" s="81">
        <v>98.8</v>
      </c>
    </row>
    <row r="41" spans="1:57">
      <c r="Q41" s="81">
        <v>89.55</v>
      </c>
    </row>
    <row r="42" spans="1:57">
      <c r="Q42" s="81">
        <v>93.41</v>
      </c>
    </row>
    <row r="43" spans="1:57">
      <c r="L43" s="81">
        <f>5.817-1.978</f>
        <v>3.8390000000000004</v>
      </c>
      <c r="Q43" s="81">
        <f>L43*6*8*2</f>
        <v>368.54400000000004</v>
      </c>
    </row>
    <row r="44" spans="1:57">
      <c r="L44" s="2">
        <f>4.733-1.978</f>
        <v>2.7549999999999999</v>
      </c>
      <c r="Q44" s="81">
        <f>L44*6*8</f>
        <v>132.24</v>
      </c>
    </row>
    <row r="45" spans="1:57">
      <c r="Q45" s="81">
        <f>SUM(Q40:Q44)*2</f>
        <v>1565.0880000000002</v>
      </c>
    </row>
  </sheetData>
  <mergeCells count="12">
    <mergeCell ref="W1:X1"/>
    <mergeCell ref="Y1:BD1"/>
    <mergeCell ref="Q36:S36"/>
    <mergeCell ref="Q37:S37"/>
    <mergeCell ref="A1:F1"/>
    <mergeCell ref="G1:G2"/>
    <mergeCell ref="H1:H2"/>
    <mergeCell ref="I1:I2"/>
    <mergeCell ref="J1:J2"/>
    <mergeCell ref="K1:K2"/>
    <mergeCell ref="L1:L2"/>
    <mergeCell ref="Q1:V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22"/>
  <sheetViews>
    <sheetView zoomScale="81" zoomScaleNormal="81" workbookViewId="0">
      <selection activeCell="T22" sqref="T22"/>
    </sheetView>
  </sheetViews>
  <sheetFormatPr defaultRowHeight="15"/>
  <cols>
    <col min="1" max="5" width="2.140625" style="2" bestFit="1" customWidth="1"/>
    <col min="6" max="6" width="2" style="80" bestFit="1" customWidth="1"/>
    <col min="7" max="8" width="2" style="80" customWidth="1"/>
    <col min="9" max="9" width="15.85546875" style="2" bestFit="1" customWidth="1"/>
    <col min="10" max="11" width="9.140625" style="2" hidden="1" customWidth="1"/>
    <col min="12" max="12" width="48.7109375" style="2" bestFit="1" customWidth="1"/>
    <col min="13" max="14" width="6.7109375" style="2" customWidth="1"/>
    <col min="15" max="15" width="8.28515625" style="2" hidden="1" customWidth="1"/>
    <col min="16" max="18" width="9.140625" style="2" hidden="1" customWidth="1"/>
    <col min="19" max="19" width="9.7109375" style="81" customWidth="1"/>
    <col min="20" max="20" width="9.7109375" style="2" customWidth="1"/>
    <col min="21" max="21" width="10.7109375" style="2" customWidth="1"/>
    <col min="22" max="22" width="6.85546875" style="152" bestFit="1" customWidth="1"/>
    <col min="23" max="23" width="10.42578125" style="2" bestFit="1" customWidth="1"/>
    <col min="24" max="24" width="7.5703125" style="2" bestFit="1" customWidth="1"/>
    <col min="25" max="25" width="33.28515625" style="81" bestFit="1" customWidth="1"/>
    <col min="26" max="26" width="23.140625" style="81" customWidth="1"/>
    <col min="27" max="27" width="9.140625" style="82" customWidth="1"/>
    <col min="28" max="16384" width="9.140625" style="2"/>
  </cols>
  <sheetData>
    <row r="1" spans="1:59" ht="15.75" thickBot="1">
      <c r="A1" s="459" t="s">
        <v>0</v>
      </c>
      <c r="B1" s="460"/>
      <c r="C1" s="460"/>
      <c r="D1" s="460"/>
      <c r="E1" s="460"/>
      <c r="F1" s="460"/>
      <c r="G1" s="460"/>
      <c r="H1" s="461"/>
      <c r="I1" s="462" t="s">
        <v>1</v>
      </c>
      <c r="J1" s="445" t="s">
        <v>2</v>
      </c>
      <c r="K1" s="445" t="s">
        <v>3</v>
      </c>
      <c r="L1" s="445" t="s">
        <v>4</v>
      </c>
      <c r="M1" s="445" t="s">
        <v>5</v>
      </c>
      <c r="N1" s="447" t="s">
        <v>6</v>
      </c>
      <c r="O1" s="1"/>
      <c r="P1" s="1"/>
      <c r="Q1" s="1"/>
      <c r="R1" s="1"/>
      <c r="S1" s="449" t="s">
        <v>7</v>
      </c>
      <c r="T1" s="450"/>
      <c r="U1" s="450"/>
      <c r="V1" s="450"/>
      <c r="W1" s="450"/>
      <c r="X1" s="458"/>
      <c r="Y1" s="451" t="s">
        <v>8</v>
      </c>
      <c r="Z1" s="452"/>
      <c r="AA1" s="453" t="s">
        <v>9</v>
      </c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4"/>
    </row>
    <row r="2" spans="1:59" ht="24.75" thickTop="1" thickBot="1">
      <c r="A2" s="93">
        <v>0</v>
      </c>
      <c r="B2" s="94">
        <v>1</v>
      </c>
      <c r="C2" s="94">
        <v>2</v>
      </c>
      <c r="D2" s="94">
        <v>3</v>
      </c>
      <c r="E2" s="94">
        <v>4</v>
      </c>
      <c r="F2" s="95">
        <v>5</v>
      </c>
      <c r="G2" s="96">
        <v>6</v>
      </c>
      <c r="H2" s="6">
        <v>7</v>
      </c>
      <c r="I2" s="444"/>
      <c r="J2" s="446"/>
      <c r="K2" s="446"/>
      <c r="L2" s="446"/>
      <c r="M2" s="446"/>
      <c r="N2" s="448"/>
      <c r="O2" s="6" t="s">
        <v>10</v>
      </c>
      <c r="P2" s="6" t="s">
        <v>11</v>
      </c>
      <c r="Q2" s="6"/>
      <c r="R2" s="6" t="s">
        <v>12</v>
      </c>
      <c r="S2" s="7" t="s">
        <v>13</v>
      </c>
      <c r="T2" s="8" t="s">
        <v>14</v>
      </c>
      <c r="U2" s="8" t="s">
        <v>15</v>
      </c>
      <c r="V2" s="9" t="s">
        <v>16</v>
      </c>
      <c r="W2" s="9" t="s">
        <v>17</v>
      </c>
      <c r="X2" s="140" t="s">
        <v>18</v>
      </c>
      <c r="Y2" s="127" t="s">
        <v>19</v>
      </c>
      <c r="Z2" s="5" t="s">
        <v>20</v>
      </c>
      <c r="AA2" s="127" t="str">
        <f>'[1]Material DB'!B2</f>
        <v>H</v>
      </c>
      <c r="AB2" s="4" t="str">
        <f>'[1]Material DB'!C2</f>
        <v>B</v>
      </c>
      <c r="AC2" s="4" t="str">
        <f>'[1]Material DB'!D2</f>
        <v>C</v>
      </c>
      <c r="AD2" s="4" t="str">
        <f>'[1]Material DB'!E2</f>
        <v>N</v>
      </c>
      <c r="AE2" s="4" t="str">
        <f>'[1]Material DB'!F2</f>
        <v>O</v>
      </c>
      <c r="AF2" s="4" t="str">
        <f>'[1]Material DB'!G2</f>
        <v>F</v>
      </c>
      <c r="AG2" s="4" t="str">
        <f>'[1]Material DB'!H2</f>
        <v>Mg</v>
      </c>
      <c r="AH2" s="4" t="str">
        <f>'[1]Material DB'!I2</f>
        <v>Al</v>
      </c>
      <c r="AI2" s="4" t="str">
        <f>'[1]Material DB'!J2</f>
        <v>Si</v>
      </c>
      <c r="AJ2" s="4" t="str">
        <f>'[1]Material DB'!K2</f>
        <v>P</v>
      </c>
      <c r="AK2" s="4" t="str">
        <f>'[1]Material DB'!L2</f>
        <v>S</v>
      </c>
      <c r="AL2" s="4" t="str">
        <f>'[1]Material DB'!M2</f>
        <v>Ti</v>
      </c>
      <c r="AM2" s="4" t="str">
        <f>'[1]Material DB'!N2</f>
        <v>V</v>
      </c>
      <c r="AN2" s="4" t="str">
        <f>'[1]Material DB'!O2</f>
        <v>Cr</v>
      </c>
      <c r="AO2" s="4" t="str">
        <f>'[1]Material DB'!P2</f>
        <v>Mn</v>
      </c>
      <c r="AP2" s="4" t="str">
        <f>'[1]Material DB'!Q2</f>
        <v>Fe</v>
      </c>
      <c r="AQ2" s="4" t="str">
        <f>'[1]Material DB'!R2</f>
        <v>Co</v>
      </c>
      <c r="AR2" s="4" t="str">
        <f>'[1]Material DB'!S2</f>
        <v>Ni</v>
      </c>
      <c r="AS2" s="4" t="str">
        <f>'[1]Material DB'!T2</f>
        <v>Cu</v>
      </c>
      <c r="AT2" s="4" t="str">
        <f>'[1]Material DB'!U2</f>
        <v>Zn</v>
      </c>
      <c r="AU2" s="4" t="str">
        <f>'[1]Material DB'!V2</f>
        <v>Mo</v>
      </c>
      <c r="AV2" s="4" t="str">
        <f>'[1]Material DB'!W2</f>
        <v>Ru</v>
      </c>
      <c r="AW2" s="4" t="str">
        <f>'[1]Material DB'!X2</f>
        <v>Pd</v>
      </c>
      <c r="AX2" s="4" t="str">
        <f>'[1]Material DB'!Y2</f>
        <v>Ag</v>
      </c>
      <c r="AY2" s="4" t="str">
        <f>'[1]Material DB'!Z2</f>
        <v>Cd</v>
      </c>
      <c r="AZ2" s="4" t="str">
        <f>'[1]Material DB'!AA2</f>
        <v>In</v>
      </c>
      <c r="BA2" s="4" t="str">
        <f>'[1]Material DB'!AB2</f>
        <v>Sn</v>
      </c>
      <c r="BB2" s="4" t="str">
        <f>'[1]Material DB'!AC2</f>
        <v>Ba</v>
      </c>
      <c r="BC2" s="4" t="str">
        <f>'[1]Material DB'!AD2</f>
        <v>W</v>
      </c>
      <c r="BD2" s="4" t="str">
        <f>'[1]Material DB'!AE2</f>
        <v>Au</v>
      </c>
      <c r="BE2" s="4" t="str">
        <f>'[1]Material DB'!AF2</f>
        <v>Pb</v>
      </c>
      <c r="BF2" s="5" t="s">
        <v>21</v>
      </c>
    </row>
    <row r="3" spans="1:59" ht="15.75" thickTop="1">
      <c r="A3" s="10"/>
      <c r="B3" s="11" t="s">
        <v>25</v>
      </c>
      <c r="C3" s="11"/>
      <c r="D3" s="11"/>
      <c r="E3" s="11"/>
      <c r="F3" s="91"/>
      <c r="G3" s="11"/>
      <c r="H3" s="89"/>
      <c r="I3" s="13" t="s">
        <v>111</v>
      </c>
      <c r="J3" s="14"/>
      <c r="K3" s="14"/>
      <c r="L3" s="14" t="s">
        <v>88</v>
      </c>
      <c r="M3" s="15">
        <v>1</v>
      </c>
      <c r="N3" s="16" t="s">
        <v>26</v>
      </c>
      <c r="O3" s="17" t="s">
        <v>22</v>
      </c>
      <c r="P3" s="17">
        <v>110</v>
      </c>
      <c r="Q3" s="17" t="s">
        <v>23</v>
      </c>
      <c r="R3" s="18" t="s">
        <v>24</v>
      </c>
      <c r="S3" s="19">
        <f>T4+T5</f>
        <v>27.63</v>
      </c>
      <c r="T3" s="20">
        <f>M3*S3</f>
        <v>27.63</v>
      </c>
      <c r="U3" s="21">
        <f t="shared" ref="U3:U8" si="0">T3/S$9</f>
        <v>0.42883749805991001</v>
      </c>
      <c r="V3" s="150" t="s">
        <v>25</v>
      </c>
      <c r="W3" s="22"/>
      <c r="X3" s="141"/>
      <c r="Y3" s="123" t="s">
        <v>27</v>
      </c>
      <c r="Z3" s="144" t="s">
        <v>27</v>
      </c>
      <c r="AA3" s="277">
        <f>SUMIF(AA4:AA5,"&gt;0")*$M$3</f>
        <v>5.8469000000000056E-2</v>
      </c>
      <c r="AB3" s="277">
        <f t="shared" ref="AB3:BE3" si="1">SUMIF(AB4:AB5,"&gt;0")*$M$3</f>
        <v>0</v>
      </c>
      <c r="AC3" s="277">
        <f t="shared" si="1"/>
        <v>17.061344000000005</v>
      </c>
      <c r="AD3" s="277">
        <f t="shared" si="1"/>
        <v>0.45937500000000003</v>
      </c>
      <c r="AE3" s="277">
        <f t="shared" si="1"/>
        <v>1.3382100000000001</v>
      </c>
      <c r="AF3" s="277">
        <f t="shared" si="1"/>
        <v>2.7900000000000001E-2</v>
      </c>
      <c r="AG3" s="277">
        <f t="shared" si="1"/>
        <v>0</v>
      </c>
      <c r="AH3" s="277">
        <f t="shared" si="1"/>
        <v>7.6258299999999997</v>
      </c>
      <c r="AI3" s="277">
        <f t="shared" si="1"/>
        <v>3.8949999999999999E-2</v>
      </c>
      <c r="AJ3" s="277">
        <f t="shared" si="1"/>
        <v>0</v>
      </c>
      <c r="AK3" s="277">
        <f t="shared" si="1"/>
        <v>0</v>
      </c>
      <c r="AL3" s="277">
        <f t="shared" si="1"/>
        <v>0</v>
      </c>
      <c r="AM3" s="277">
        <f t="shared" si="1"/>
        <v>0</v>
      </c>
      <c r="AN3" s="277">
        <f t="shared" si="1"/>
        <v>2.7899999999999999E-3</v>
      </c>
      <c r="AO3" s="277">
        <f t="shared" si="1"/>
        <v>5.2790000000000004E-2</v>
      </c>
      <c r="AP3" s="277">
        <f t="shared" si="1"/>
        <v>3.116E-2</v>
      </c>
      <c r="AQ3" s="277">
        <f t="shared" si="1"/>
        <v>0</v>
      </c>
      <c r="AR3" s="277">
        <f t="shared" si="1"/>
        <v>0</v>
      </c>
      <c r="AS3" s="277">
        <f t="shared" si="1"/>
        <v>1.0579999999999999E-2</v>
      </c>
      <c r="AT3" s="277">
        <f t="shared" si="1"/>
        <v>0.9239099999999999</v>
      </c>
      <c r="AU3" s="277">
        <f t="shared" si="1"/>
        <v>0</v>
      </c>
      <c r="AV3" s="277">
        <f t="shared" si="1"/>
        <v>0</v>
      </c>
      <c r="AW3" s="277">
        <f t="shared" si="1"/>
        <v>0</v>
      </c>
      <c r="AX3" s="277">
        <f t="shared" si="1"/>
        <v>0</v>
      </c>
      <c r="AY3" s="277">
        <f t="shared" si="1"/>
        <v>0</v>
      </c>
      <c r="AZ3" s="277">
        <f t="shared" si="1"/>
        <v>0</v>
      </c>
      <c r="BA3" s="277">
        <f t="shared" si="1"/>
        <v>0</v>
      </c>
      <c r="BB3" s="277">
        <f t="shared" si="1"/>
        <v>0</v>
      </c>
      <c r="BC3" s="277">
        <f t="shared" si="1"/>
        <v>0</v>
      </c>
      <c r="BD3" s="277">
        <f t="shared" si="1"/>
        <v>0</v>
      </c>
      <c r="BE3" s="277">
        <f t="shared" si="1"/>
        <v>0</v>
      </c>
      <c r="BF3" s="278">
        <f t="shared" ref="BF3:BF8" si="2">SUM(AA3:BE3)</f>
        <v>27.631308000000008</v>
      </c>
    </row>
    <row r="4" spans="1:59">
      <c r="A4" s="27"/>
      <c r="B4" s="28"/>
      <c r="C4" s="28" t="s">
        <v>25</v>
      </c>
      <c r="D4" s="28"/>
      <c r="E4" s="28"/>
      <c r="F4" s="92"/>
      <c r="G4" s="28"/>
      <c r="H4" s="29"/>
      <c r="I4" s="30" t="s">
        <v>112</v>
      </c>
      <c r="J4" s="31"/>
      <c r="K4" s="31"/>
      <c r="L4" s="31" t="s">
        <v>89</v>
      </c>
      <c r="M4" s="15">
        <v>1</v>
      </c>
      <c r="N4" s="28" t="s">
        <v>160</v>
      </c>
      <c r="O4" s="32"/>
      <c r="P4" s="32"/>
      <c r="Q4" s="32"/>
      <c r="R4" s="33"/>
      <c r="S4" s="34">
        <v>0.5</v>
      </c>
      <c r="T4" s="35">
        <f>M4*S4</f>
        <v>0.5</v>
      </c>
      <c r="U4" s="36">
        <f t="shared" si="0"/>
        <v>7.760360080707746E-3</v>
      </c>
      <c r="V4" s="151"/>
      <c r="W4" s="37"/>
      <c r="X4" s="44" t="s">
        <v>206</v>
      </c>
      <c r="Y4" s="136" t="s">
        <v>168</v>
      </c>
      <c r="Z4" s="276" t="s">
        <v>207</v>
      </c>
      <c r="AA4" s="128">
        <f>(VLOOKUP($Z4,'[1]Material DB'!$A$3:$AF$113,'[1]Material DB'!B$40,FALSE))/100*$T4</f>
        <v>3.8464999999999999E-2</v>
      </c>
      <c r="AB4" s="25">
        <f>(VLOOKUP($Z4,'[1]Material DB'!$A$3:$AF$113,'[1]Material DB'!C$40,FALSE))/100*$T4</f>
        <v>0</v>
      </c>
      <c r="AC4" s="25">
        <f>(VLOOKUP($Z4,'[1]Material DB'!$A$3:$AF$113,'[1]Material DB'!D$40,FALSE))/100*$T4</f>
        <v>0.46153500000000003</v>
      </c>
      <c r="AD4" s="25">
        <f>(VLOOKUP($Z4,'[1]Material DB'!$A$3:$AF$113,'[1]Material DB'!E$40,FALSE))/100*$T4</f>
        <v>0</v>
      </c>
      <c r="AE4" s="25">
        <f>(VLOOKUP($Z4,'[1]Material DB'!$A$3:$AF$113,'[1]Material DB'!F$40,FALSE))/100*$T4</f>
        <v>0</v>
      </c>
      <c r="AF4" s="25">
        <f>(VLOOKUP($Z4,'[1]Material DB'!$A$3:$AF$113,'[1]Material DB'!G$40,FALSE))/100*$T4</f>
        <v>0</v>
      </c>
      <c r="AG4" s="25">
        <f>(VLOOKUP($Z4,'[1]Material DB'!$A$3:$AF$113,'[1]Material DB'!H$40,FALSE))/100*$T4</f>
        <v>0</v>
      </c>
      <c r="AH4" s="25">
        <f>(VLOOKUP($Z4,'[1]Material DB'!$A$3:$AF$113,'[1]Material DB'!I$40,FALSE))/100*$T4</f>
        <v>0</v>
      </c>
      <c r="AI4" s="25">
        <f>(VLOOKUP($Z4,'[1]Material DB'!$A$3:$AF$113,'[1]Material DB'!J$40,FALSE))/100*$T4</f>
        <v>0</v>
      </c>
      <c r="AJ4" s="25">
        <f>(VLOOKUP($Z4,'[1]Material DB'!$A$3:$AF$113,'[1]Material DB'!K$40,FALSE))/100*$T4</f>
        <v>0</v>
      </c>
      <c r="AK4" s="25">
        <f>(VLOOKUP($Z4,'[1]Material DB'!$A$3:$AF$113,'[1]Material DB'!L$40,FALSE))/100*$T4</f>
        <v>0</v>
      </c>
      <c r="AL4" s="25">
        <f>(VLOOKUP($Z4,'[1]Material DB'!$A$3:$AF$113,'[1]Material DB'!M$40,FALSE))/100*$T4</f>
        <v>0</v>
      </c>
      <c r="AM4" s="25">
        <f>(VLOOKUP($Z4,'[1]Material DB'!$A$3:$AF$113,'[1]Material DB'!N$40,FALSE))/100*$T4</f>
        <v>0</v>
      </c>
      <c r="AN4" s="25">
        <f>(VLOOKUP($Z4,'[1]Material DB'!$A$3:$AF$113,'[1]Material DB'!O$40,FALSE))/100*$T4</f>
        <v>0</v>
      </c>
      <c r="AO4" s="25">
        <f>(VLOOKUP($Z4,'[1]Material DB'!$A$3:$AF$113,'[1]Material DB'!P$40,FALSE))/100*$T4</f>
        <v>0</v>
      </c>
      <c r="AP4" s="25">
        <f>(VLOOKUP($Z4,'[1]Material DB'!$A$3:$AF$113,'[1]Material DB'!Q$40,FALSE))/100*$T4</f>
        <v>0</v>
      </c>
      <c r="AQ4" s="25">
        <f>(VLOOKUP($Z4,'[1]Material DB'!$A$3:$AF$113,'[1]Material DB'!R$40,FALSE))/100*$T4</f>
        <v>0</v>
      </c>
      <c r="AR4" s="25">
        <f>(VLOOKUP($Z4,'[1]Material DB'!$A$3:$AF$113,'[1]Material DB'!S$40,FALSE))/100*$T4</f>
        <v>0</v>
      </c>
      <c r="AS4" s="25">
        <f>(VLOOKUP($Z4,'[1]Material DB'!$A$3:$AF$113,'[1]Material DB'!T$40,FALSE))/100*$T4</f>
        <v>0</v>
      </c>
      <c r="AT4" s="25">
        <f>(VLOOKUP($Z4,'[1]Material DB'!$A$3:$AF$113,'[1]Material DB'!U$40,FALSE))/100*$T4</f>
        <v>0</v>
      </c>
      <c r="AU4" s="25">
        <f>(VLOOKUP($Z4,'[1]Material DB'!$A$3:$AF$113,'[1]Material DB'!V$40,FALSE))/100*$T4</f>
        <v>0</v>
      </c>
      <c r="AV4" s="25">
        <f>(VLOOKUP($Z4,'[1]Material DB'!$A$3:$AF$113,'[1]Material DB'!W$40,FALSE))/100*$T4</f>
        <v>0</v>
      </c>
      <c r="AW4" s="25">
        <f>(VLOOKUP($Z4,'[1]Material DB'!$A$3:$AF$113,'[1]Material DB'!X$40,FALSE))/100*$T4</f>
        <v>0</v>
      </c>
      <c r="AX4" s="25">
        <f>(VLOOKUP($Z4,'[1]Material DB'!$A$3:$AF$113,'[1]Material DB'!Y$40,FALSE))/100*$T4</f>
        <v>0</v>
      </c>
      <c r="AY4" s="25">
        <f>(VLOOKUP($Z4,'[1]Material DB'!$A$3:$AF$113,'[1]Material DB'!Z$40,FALSE))/100*$T4</f>
        <v>0</v>
      </c>
      <c r="AZ4" s="25">
        <f>(VLOOKUP($Z4,'[1]Material DB'!$A$3:$AF$113,'[1]Material DB'!AA$40,FALSE))/100*$T4</f>
        <v>0</v>
      </c>
      <c r="BA4" s="25">
        <f>(VLOOKUP($Z4,'[1]Material DB'!$A$3:$AF$113,'[1]Material DB'!AB$40,FALSE))/100*$T4</f>
        <v>0</v>
      </c>
      <c r="BB4" s="25">
        <f>(VLOOKUP($Z4,'[1]Material DB'!$A$3:$AF$113,'[1]Material DB'!AC$40,FALSE))/100*$T4</f>
        <v>0</v>
      </c>
      <c r="BC4" s="25">
        <f>(VLOOKUP($Z4,'[1]Material DB'!$A$3:$AF$113,'[1]Material DB'!AD$40,FALSE))/100*$T4</f>
        <v>0</v>
      </c>
      <c r="BD4" s="25">
        <f>(VLOOKUP($Z4,'[1]Material DB'!$A$3:$AF$113,'[1]Material DB'!AE$40,FALSE))/100*$T4</f>
        <v>0</v>
      </c>
      <c r="BE4" s="25">
        <f>(VLOOKUP($Z4,'[1]Material DB'!$A$3:$AF$113,'[1]Material DB'!AF$40,FALSE))/100*$T4</f>
        <v>0</v>
      </c>
      <c r="BF4" s="40">
        <f t="shared" si="2"/>
        <v>0.5</v>
      </c>
    </row>
    <row r="5" spans="1:59" s="206" customFormat="1">
      <c r="A5" s="201"/>
      <c r="B5" s="15"/>
      <c r="C5" s="15" t="s">
        <v>25</v>
      </c>
      <c r="D5" s="15"/>
      <c r="E5" s="15"/>
      <c r="F5" s="15"/>
      <c r="G5" s="15"/>
      <c r="H5" s="202"/>
      <c r="I5" s="30" t="s">
        <v>113</v>
      </c>
      <c r="J5" s="31"/>
      <c r="K5" s="31"/>
      <c r="L5" s="31" t="s">
        <v>90</v>
      </c>
      <c r="M5" s="15">
        <v>1</v>
      </c>
      <c r="N5" s="15" t="s">
        <v>26</v>
      </c>
      <c r="O5" s="31"/>
      <c r="P5" s="31"/>
      <c r="Q5" s="31"/>
      <c r="R5" s="203"/>
      <c r="S5" s="41">
        <f>'Uncoated Disk Sector'!Q25</f>
        <v>27.13</v>
      </c>
      <c r="T5" s="191">
        <f>M5*S5</f>
        <v>27.13</v>
      </c>
      <c r="U5" s="192">
        <f t="shared" si="0"/>
        <v>0.42107713797920227</v>
      </c>
      <c r="V5" s="193" t="s">
        <v>25</v>
      </c>
      <c r="W5" s="204"/>
      <c r="X5" s="196"/>
      <c r="Y5" s="195" t="s">
        <v>27</v>
      </c>
      <c r="Z5" s="205" t="s">
        <v>27</v>
      </c>
      <c r="AA5" s="285">
        <f>'Uncoated Disk Sector'!Y25</f>
        <v>2.0004000000000056E-2</v>
      </c>
      <c r="AB5" s="285">
        <f>'Uncoated Disk Sector'!Z25</f>
        <v>0</v>
      </c>
      <c r="AC5" s="285">
        <f>'Uncoated Disk Sector'!AA25</f>
        <v>16.599809000000004</v>
      </c>
      <c r="AD5" s="285">
        <f>'Uncoated Disk Sector'!AB25</f>
        <v>0.45937500000000003</v>
      </c>
      <c r="AE5" s="285">
        <f>'Uncoated Disk Sector'!AC25</f>
        <v>1.3382100000000001</v>
      </c>
      <c r="AF5" s="285">
        <f>'Uncoated Disk Sector'!AD25</f>
        <v>2.7900000000000001E-2</v>
      </c>
      <c r="AG5" s="285">
        <f>'Uncoated Disk Sector'!AE25</f>
        <v>0</v>
      </c>
      <c r="AH5" s="285">
        <f>'Uncoated Disk Sector'!AF25</f>
        <v>7.6258299999999997</v>
      </c>
      <c r="AI5" s="285">
        <f>'Uncoated Disk Sector'!AG25</f>
        <v>3.8949999999999999E-2</v>
      </c>
      <c r="AJ5" s="285">
        <f>'Uncoated Disk Sector'!AH25</f>
        <v>0</v>
      </c>
      <c r="AK5" s="285">
        <f>'Uncoated Disk Sector'!AI25</f>
        <v>0</v>
      </c>
      <c r="AL5" s="285">
        <f>'Uncoated Disk Sector'!AJ25</f>
        <v>0</v>
      </c>
      <c r="AM5" s="285">
        <f>'Uncoated Disk Sector'!AK25</f>
        <v>0</v>
      </c>
      <c r="AN5" s="285">
        <f>'Uncoated Disk Sector'!AL25</f>
        <v>2.7899999999999999E-3</v>
      </c>
      <c r="AO5" s="285">
        <f>'Uncoated Disk Sector'!AM25</f>
        <v>5.2790000000000004E-2</v>
      </c>
      <c r="AP5" s="285">
        <f>'Uncoated Disk Sector'!AN25</f>
        <v>3.116E-2</v>
      </c>
      <c r="AQ5" s="285">
        <f>'Uncoated Disk Sector'!AO25</f>
        <v>0</v>
      </c>
      <c r="AR5" s="285">
        <f>'Uncoated Disk Sector'!AP25</f>
        <v>0</v>
      </c>
      <c r="AS5" s="285">
        <f>'Uncoated Disk Sector'!AQ25</f>
        <v>1.0579999999999999E-2</v>
      </c>
      <c r="AT5" s="285">
        <f>'Uncoated Disk Sector'!AR25</f>
        <v>0.9239099999999999</v>
      </c>
      <c r="AU5" s="285">
        <f>'Uncoated Disk Sector'!AS25</f>
        <v>0</v>
      </c>
      <c r="AV5" s="285">
        <f>'Uncoated Disk Sector'!AT25</f>
        <v>0</v>
      </c>
      <c r="AW5" s="285">
        <f>'Uncoated Disk Sector'!AU25</f>
        <v>0</v>
      </c>
      <c r="AX5" s="285">
        <f>'Uncoated Disk Sector'!AV25</f>
        <v>0</v>
      </c>
      <c r="AY5" s="285">
        <f>'Uncoated Disk Sector'!AW25</f>
        <v>0</v>
      </c>
      <c r="AZ5" s="285">
        <f>'Uncoated Disk Sector'!AX25</f>
        <v>0</v>
      </c>
      <c r="BA5" s="285">
        <f>'Uncoated Disk Sector'!AY25</f>
        <v>0</v>
      </c>
      <c r="BB5" s="285">
        <f>'Uncoated Disk Sector'!AZ25</f>
        <v>0</v>
      </c>
      <c r="BC5" s="285">
        <f>'Uncoated Disk Sector'!BA25</f>
        <v>0</v>
      </c>
      <c r="BD5" s="285">
        <f>'Uncoated Disk Sector'!BB25</f>
        <v>0</v>
      </c>
      <c r="BE5" s="285">
        <f>'Uncoated Disk Sector'!BC25</f>
        <v>0</v>
      </c>
      <c r="BF5" s="286">
        <f t="shared" si="2"/>
        <v>27.131308000000008</v>
      </c>
    </row>
    <row r="6" spans="1:59">
      <c r="A6" s="10"/>
      <c r="B6" s="11" t="s">
        <v>25</v>
      </c>
      <c r="C6" s="11"/>
      <c r="D6" s="11"/>
      <c r="E6" s="11"/>
      <c r="F6" s="91"/>
      <c r="G6" s="11"/>
      <c r="H6" s="83"/>
      <c r="I6" s="13" t="s">
        <v>132</v>
      </c>
      <c r="J6" s="14"/>
      <c r="K6" s="14"/>
      <c r="L6" s="14" t="s">
        <v>109</v>
      </c>
      <c r="M6" s="15">
        <v>1</v>
      </c>
      <c r="N6" s="44" t="s">
        <v>160</v>
      </c>
      <c r="O6" s="45"/>
      <c r="P6" s="32"/>
      <c r="Q6" s="32"/>
      <c r="R6" s="32"/>
      <c r="S6" s="46">
        <v>1.9</v>
      </c>
      <c r="T6" s="35">
        <f>M6*S6</f>
        <v>1.9</v>
      </c>
      <c r="U6" s="36">
        <f t="shared" si="0"/>
        <v>2.9489368306689433E-2</v>
      </c>
      <c r="V6" s="151" t="s">
        <v>25</v>
      </c>
      <c r="W6" s="28"/>
      <c r="X6" s="44"/>
      <c r="Y6" s="137" t="s">
        <v>173</v>
      </c>
      <c r="Z6" s="44" t="s">
        <v>208</v>
      </c>
      <c r="AA6" s="128">
        <f>(VLOOKUP($Z6,'[1]Material DB'!$A$3:$AF$113,'[1]Material DB'!B$40,FALSE))/100*$T6</f>
        <v>2.2497139999999999E-2</v>
      </c>
      <c r="AB6" s="25">
        <f>(VLOOKUP($Z6,'[1]Material DB'!$A$3:$AF$113,'[1]Material DB'!C$40,FALSE))/100*$T6</f>
        <v>0</v>
      </c>
      <c r="AC6" s="25">
        <f>(VLOOKUP($Z6,'[1]Material DB'!$A$3:$AF$113,'[1]Material DB'!D$40,FALSE))/100*$T6</f>
        <v>8.9960819999999983E-2</v>
      </c>
      <c r="AD6" s="25">
        <f>(VLOOKUP($Z6,'[1]Material DB'!$A$3:$AF$113,'[1]Material DB'!E$40,FALSE))/100*$T6</f>
        <v>0</v>
      </c>
      <c r="AE6" s="25">
        <f>(VLOOKUP($Z6,'[1]Material DB'!$A$3:$AF$113,'[1]Material DB'!F$40,FALSE))/100*$T6</f>
        <v>0.82355321399999981</v>
      </c>
      <c r="AF6" s="25">
        <f>(VLOOKUP($Z6,'[1]Material DB'!$A$3:$AF$113,'[1]Material DB'!G$40,FALSE))/100*$T6</f>
        <v>0</v>
      </c>
      <c r="AG6" s="25">
        <f>(VLOOKUP($Z6,'[1]Material DB'!$A$3:$AF$113,'[1]Material DB'!H$40,FALSE))/100*$T6</f>
        <v>0</v>
      </c>
      <c r="AH6" s="25">
        <f>(VLOOKUP($Z6,'[1]Material DB'!$A$3:$AF$113,'[1]Material DB'!I$40,FALSE))/100*$T6</f>
        <v>0.85902066600000004</v>
      </c>
      <c r="AI6" s="25">
        <f>(VLOOKUP($Z6,'[1]Material DB'!$A$3:$AF$113,'[1]Material DB'!J$40,FALSE))/100*$T6</f>
        <v>0.10496815999999999</v>
      </c>
      <c r="AJ6" s="25">
        <f>(VLOOKUP($Z6,'[1]Material DB'!$A$3:$AF$113,'[1]Material DB'!K$40,FALSE))/100*$T6</f>
        <v>0</v>
      </c>
      <c r="AK6" s="25">
        <f>(VLOOKUP($Z6,'[1]Material DB'!$A$3:$AF$113,'[1]Material DB'!L$40,FALSE))/100*$T6</f>
        <v>0</v>
      </c>
      <c r="AL6" s="25">
        <f>(VLOOKUP($Z6,'[1]Material DB'!$A$3:$AF$113,'[1]Material DB'!M$40,FALSE))/100*$T6</f>
        <v>0</v>
      </c>
      <c r="AM6" s="25">
        <f>(VLOOKUP($Z6,'[1]Material DB'!$A$3:$AF$113,'[1]Material DB'!N$40,FALSE))/100*$T6</f>
        <v>0</v>
      </c>
      <c r="AN6" s="25">
        <f>(VLOOKUP($Z6,'[1]Material DB'!$A$3:$AF$113,'[1]Material DB'!O$40,FALSE))/100*$T6</f>
        <v>0</v>
      </c>
      <c r="AO6" s="25">
        <f>(VLOOKUP($Z6,'[1]Material DB'!$A$3:$AF$113,'[1]Material DB'!P$40,FALSE))/100*$T6</f>
        <v>0</v>
      </c>
      <c r="AP6" s="25">
        <f>(VLOOKUP($Z6,'[1]Material DB'!$A$3:$AF$113,'[1]Material DB'!Q$40,FALSE))/100*$T6</f>
        <v>0</v>
      </c>
      <c r="AQ6" s="25">
        <f>(VLOOKUP($Z6,'[1]Material DB'!$A$3:$AF$113,'[1]Material DB'!R$40,FALSE))/100*$T6</f>
        <v>0</v>
      </c>
      <c r="AR6" s="25">
        <f>(VLOOKUP($Z6,'[1]Material DB'!$A$3:$AF$113,'[1]Material DB'!S$40,FALSE))/100*$T6</f>
        <v>0</v>
      </c>
      <c r="AS6" s="25">
        <f>(VLOOKUP($Z6,'[1]Material DB'!$A$3:$AF$113,'[1]Material DB'!T$40,FALSE))/100*$T6</f>
        <v>0</v>
      </c>
      <c r="AT6" s="25">
        <f>(VLOOKUP($Z6,'[1]Material DB'!$A$3:$AF$113,'[1]Material DB'!U$40,FALSE))/100*$T6</f>
        <v>0</v>
      </c>
      <c r="AU6" s="25">
        <f>(VLOOKUP($Z6,'[1]Material DB'!$A$3:$AF$113,'[1]Material DB'!V$40,FALSE))/100*$T6</f>
        <v>0</v>
      </c>
      <c r="AV6" s="25">
        <f>(VLOOKUP($Z6,'[1]Material DB'!$A$3:$AF$113,'[1]Material DB'!W$40,FALSE))/100*$T6</f>
        <v>0</v>
      </c>
      <c r="AW6" s="25">
        <f>(VLOOKUP($Z6,'[1]Material DB'!$A$3:$AF$113,'[1]Material DB'!X$40,FALSE))/100*$T6</f>
        <v>0</v>
      </c>
      <c r="AX6" s="25">
        <f>(VLOOKUP($Z6,'[1]Material DB'!$A$3:$AF$113,'[1]Material DB'!Y$40,FALSE))/100*$T6</f>
        <v>0</v>
      </c>
      <c r="AY6" s="25">
        <f>(VLOOKUP($Z6,'[1]Material DB'!$A$3:$AF$113,'[1]Material DB'!Z$40,FALSE))/100*$T6</f>
        <v>0</v>
      </c>
      <c r="AZ6" s="25">
        <f>(VLOOKUP($Z6,'[1]Material DB'!$A$3:$AF$113,'[1]Material DB'!AA$40,FALSE))/100*$T6</f>
        <v>0</v>
      </c>
      <c r="BA6" s="25">
        <f>(VLOOKUP($Z6,'[1]Material DB'!$A$3:$AF$113,'[1]Material DB'!AB$40,FALSE))/100*$T6</f>
        <v>0</v>
      </c>
      <c r="BB6" s="25">
        <f>(VLOOKUP($Z6,'[1]Material DB'!$A$3:$AF$113,'[1]Material DB'!AC$40,FALSE))/100*$T6</f>
        <v>0</v>
      </c>
      <c r="BC6" s="25">
        <f>(VLOOKUP($Z6,'[1]Material DB'!$A$3:$AF$113,'[1]Material DB'!AD$40,FALSE))/100*$T6</f>
        <v>0</v>
      </c>
      <c r="BD6" s="25">
        <f>(VLOOKUP($Z6,'[1]Material DB'!$A$3:$AF$113,'[1]Material DB'!AE$40,FALSE))/100*$T6</f>
        <v>0</v>
      </c>
      <c r="BE6" s="25">
        <f>(VLOOKUP($Z6,'[1]Material DB'!$A$3:$AF$113,'[1]Material DB'!AF$40,FALSE))/100*$T6</f>
        <v>0</v>
      </c>
      <c r="BF6" s="26">
        <f t="shared" si="2"/>
        <v>1.9</v>
      </c>
    </row>
    <row r="7" spans="1:59">
      <c r="A7" s="27"/>
      <c r="B7" s="28" t="s">
        <v>25</v>
      </c>
      <c r="C7" s="28"/>
      <c r="D7" s="28"/>
      <c r="E7" s="28"/>
      <c r="F7" s="52"/>
      <c r="G7" s="28"/>
      <c r="H7" s="29"/>
      <c r="I7" s="30" t="s">
        <v>133</v>
      </c>
      <c r="J7" s="31"/>
      <c r="K7" s="31"/>
      <c r="L7" s="31" t="s">
        <v>110</v>
      </c>
      <c r="M7" s="15">
        <v>0</v>
      </c>
      <c r="N7" s="44"/>
      <c r="O7" s="45"/>
      <c r="P7" s="32"/>
      <c r="Q7" s="32"/>
      <c r="R7" s="32"/>
      <c r="S7" s="46"/>
      <c r="T7" s="35">
        <f>M7*S7</f>
        <v>0</v>
      </c>
      <c r="U7" s="36">
        <f t="shared" si="0"/>
        <v>0</v>
      </c>
      <c r="V7" s="151"/>
      <c r="W7" s="28"/>
      <c r="X7" s="44"/>
      <c r="Y7" s="137" t="s">
        <v>25</v>
      </c>
      <c r="Z7" s="131"/>
      <c r="AA7" s="128" t="e">
        <f>(VLOOKUP($Z7,'[1]Material DB'!$A$3:$AF$113,'[1]Material DB'!B$40,FALSE))/100*$T7</f>
        <v>#N/A</v>
      </c>
      <c r="AB7" s="25" t="e">
        <f>(VLOOKUP($Z7,'[1]Material DB'!$A$3:$AF$113,'[1]Material DB'!C$40,FALSE))/100*$T7</f>
        <v>#N/A</v>
      </c>
      <c r="AC7" s="25" t="e">
        <f>(VLOOKUP($Z7,'[1]Material DB'!$A$3:$AF$113,'[1]Material DB'!D$40,FALSE))/100*$T7</f>
        <v>#N/A</v>
      </c>
      <c r="AD7" s="25" t="e">
        <f>(VLOOKUP($Z7,'[1]Material DB'!$A$3:$AF$113,'[1]Material DB'!E$40,FALSE))/100*$T7</f>
        <v>#N/A</v>
      </c>
      <c r="AE7" s="25" t="e">
        <f>(VLOOKUP($Z7,'[1]Material DB'!$A$3:$AF$113,'[1]Material DB'!F$40,FALSE))/100*$T7</f>
        <v>#N/A</v>
      </c>
      <c r="AF7" s="25" t="e">
        <f>(VLOOKUP($Z7,'[1]Material DB'!$A$3:$AF$113,'[1]Material DB'!G$40,FALSE))/100*$T7</f>
        <v>#N/A</v>
      </c>
      <c r="AG7" s="25" t="e">
        <f>(VLOOKUP($Z7,'[1]Material DB'!$A$3:$AF$113,'[1]Material DB'!H$40,FALSE))/100*$T7</f>
        <v>#N/A</v>
      </c>
      <c r="AH7" s="25" t="e">
        <f>(VLOOKUP($Z7,'[1]Material DB'!$A$3:$AF$113,'[1]Material DB'!I$40,FALSE))/100*$T7</f>
        <v>#N/A</v>
      </c>
      <c r="AI7" s="25" t="e">
        <f>(VLOOKUP($Z7,'[1]Material DB'!$A$3:$AF$113,'[1]Material DB'!J$40,FALSE))/100*$T7</f>
        <v>#N/A</v>
      </c>
      <c r="AJ7" s="25" t="e">
        <f>(VLOOKUP($Z7,'[1]Material DB'!$A$3:$AF$113,'[1]Material DB'!K$40,FALSE))/100*$T7</f>
        <v>#N/A</v>
      </c>
      <c r="AK7" s="25" t="e">
        <f>(VLOOKUP($Z7,'[1]Material DB'!$A$3:$AF$113,'[1]Material DB'!L$40,FALSE))/100*$T7</f>
        <v>#N/A</v>
      </c>
      <c r="AL7" s="25" t="e">
        <f>(VLOOKUP($Z7,'[1]Material DB'!$A$3:$AF$113,'[1]Material DB'!M$40,FALSE))/100*$T7</f>
        <v>#N/A</v>
      </c>
      <c r="AM7" s="25" t="e">
        <f>(VLOOKUP($Z7,'[1]Material DB'!$A$3:$AF$113,'[1]Material DB'!N$40,FALSE))/100*$T7</f>
        <v>#N/A</v>
      </c>
      <c r="AN7" s="25" t="e">
        <f>(VLOOKUP($Z7,'[1]Material DB'!$A$3:$AF$113,'[1]Material DB'!O$40,FALSE))/100*$T7</f>
        <v>#N/A</v>
      </c>
      <c r="AO7" s="25" t="e">
        <f>(VLOOKUP($Z7,'[1]Material DB'!$A$3:$AF$113,'[1]Material DB'!P$40,FALSE))/100*$T7</f>
        <v>#N/A</v>
      </c>
      <c r="AP7" s="25" t="e">
        <f>(VLOOKUP($Z7,'[1]Material DB'!$A$3:$AF$113,'[1]Material DB'!Q$40,FALSE))/100*$T7</f>
        <v>#N/A</v>
      </c>
      <c r="AQ7" s="25" t="e">
        <f>(VLOOKUP($Z7,'[1]Material DB'!$A$3:$AF$113,'[1]Material DB'!R$40,FALSE))/100*$T7</f>
        <v>#N/A</v>
      </c>
      <c r="AR7" s="25" t="e">
        <f>(VLOOKUP($Z7,'[1]Material DB'!$A$3:$AF$113,'[1]Material DB'!S$40,FALSE))/100*$T7</f>
        <v>#N/A</v>
      </c>
      <c r="AS7" s="25" t="e">
        <f>(VLOOKUP($Z7,'[1]Material DB'!$A$3:$AF$113,'[1]Material DB'!T$40,FALSE))/100*$T7</f>
        <v>#N/A</v>
      </c>
      <c r="AT7" s="25" t="e">
        <f>(VLOOKUP($Z7,'[1]Material DB'!$A$3:$AF$113,'[1]Material DB'!U$40,FALSE))/100*$T7</f>
        <v>#N/A</v>
      </c>
      <c r="AU7" s="25" t="e">
        <f>(VLOOKUP($Z7,'[1]Material DB'!$A$3:$AF$113,'[1]Material DB'!V$40,FALSE))/100*$T7</f>
        <v>#N/A</v>
      </c>
      <c r="AV7" s="25" t="e">
        <f>(VLOOKUP($Z7,'[1]Material DB'!$A$3:$AF$113,'[1]Material DB'!W$40,FALSE))/100*$T7</f>
        <v>#N/A</v>
      </c>
      <c r="AW7" s="25" t="e">
        <f>(VLOOKUP($Z7,'[1]Material DB'!$A$3:$AF$113,'[1]Material DB'!X$40,FALSE))/100*$T7</f>
        <v>#N/A</v>
      </c>
      <c r="AX7" s="25" t="e">
        <f>(VLOOKUP($Z7,'[1]Material DB'!$A$3:$AF$113,'[1]Material DB'!Y$40,FALSE))/100*$T7</f>
        <v>#N/A</v>
      </c>
      <c r="AY7" s="25" t="e">
        <f>(VLOOKUP($Z7,'[1]Material DB'!$A$3:$AF$113,'[1]Material DB'!Z$40,FALSE))/100*$T7</f>
        <v>#N/A</v>
      </c>
      <c r="AZ7" s="25" t="e">
        <f>(VLOOKUP($Z7,'[1]Material DB'!$A$3:$AF$113,'[1]Material DB'!AA$40,FALSE))/100*$T7</f>
        <v>#N/A</v>
      </c>
      <c r="BA7" s="25" t="e">
        <f>(VLOOKUP($Z7,'[1]Material DB'!$A$3:$AF$113,'[1]Material DB'!AB$40,FALSE))/100*$T7</f>
        <v>#N/A</v>
      </c>
      <c r="BB7" s="25" t="e">
        <f>(VLOOKUP($Z7,'[1]Material DB'!$A$3:$AF$113,'[1]Material DB'!AC$40,FALSE))/100*$T7</f>
        <v>#N/A</v>
      </c>
      <c r="BC7" s="25" t="e">
        <f>(VLOOKUP($Z7,'[1]Material DB'!$A$3:$AF$113,'[1]Material DB'!AD$40,FALSE))/100*$T7</f>
        <v>#N/A</v>
      </c>
      <c r="BD7" s="25" t="e">
        <f>(VLOOKUP($Z7,'[1]Material DB'!$A$3:$AF$113,'[1]Material DB'!AE$40,FALSE))/100*$T7</f>
        <v>#N/A</v>
      </c>
      <c r="BE7" s="25" t="e">
        <f>(VLOOKUP($Z7,'[1]Material DB'!$A$3:$AF$113,'[1]Material DB'!AF$40,FALSE))/100*$T7</f>
        <v>#N/A</v>
      </c>
      <c r="BF7" s="40" t="e">
        <f t="shared" si="2"/>
        <v>#N/A</v>
      </c>
    </row>
    <row r="8" spans="1:59" ht="15.75" thickBot="1">
      <c r="A8" s="53"/>
      <c r="B8" s="54" t="s">
        <v>25</v>
      </c>
      <c r="C8" s="54"/>
      <c r="D8" s="54"/>
      <c r="E8" s="54"/>
      <c r="F8" s="66"/>
      <c r="G8" s="54"/>
      <c r="H8" s="55"/>
      <c r="I8" s="56" t="s">
        <v>28</v>
      </c>
      <c r="J8" s="57"/>
      <c r="K8" s="57"/>
      <c r="L8" s="57" t="s">
        <v>169</v>
      </c>
      <c r="M8" s="58">
        <v>6</v>
      </c>
      <c r="N8" s="84" t="s">
        <v>26</v>
      </c>
      <c r="O8" s="85"/>
      <c r="P8" s="59"/>
      <c r="Q8" s="59"/>
      <c r="R8" s="59"/>
      <c r="S8" s="90">
        <f>T8/M8</f>
        <v>5.8166666666666664</v>
      </c>
      <c r="T8" s="62">
        <v>34.9</v>
      </c>
      <c r="U8" s="63">
        <f t="shared" si="0"/>
        <v>0.54167313363340064</v>
      </c>
      <c r="V8" s="4" t="s">
        <v>25</v>
      </c>
      <c r="W8" s="54"/>
      <c r="X8" s="142"/>
      <c r="Y8" s="138" t="s">
        <v>27</v>
      </c>
      <c r="Z8" s="145" t="s">
        <v>27</v>
      </c>
      <c r="AA8" s="291">
        <f>Module13!Z36*$M$8</f>
        <v>0</v>
      </c>
      <c r="AB8" s="291">
        <f>Module13!AA36*$M$8</f>
        <v>0</v>
      </c>
      <c r="AC8" s="291">
        <f>Module13!AB36*$M$8</f>
        <v>0</v>
      </c>
      <c r="AD8" s="291">
        <f>Module13!AC36*$M$8</f>
        <v>0</v>
      </c>
      <c r="AE8" s="291">
        <f>Module13!AD36*$M$8</f>
        <v>0</v>
      </c>
      <c r="AF8" s="291">
        <f>Module13!AE36*$M$8</f>
        <v>0</v>
      </c>
      <c r="AG8" s="291">
        <f>Module13!AF36*$M$8</f>
        <v>0</v>
      </c>
      <c r="AH8" s="291">
        <f>Module13!AG36*$M$8</f>
        <v>0</v>
      </c>
      <c r="AI8" s="291">
        <f>Module13!AH36*$M$8</f>
        <v>7.6490984639999997</v>
      </c>
      <c r="AJ8" s="291">
        <f>Module13!AI36*$M$8</f>
        <v>0</v>
      </c>
      <c r="AK8" s="291">
        <f>Module13!AJ36*$M$8</f>
        <v>0</v>
      </c>
      <c r="AL8" s="291">
        <f>Module13!AK36*$M$8</f>
        <v>0</v>
      </c>
      <c r="AM8" s="291">
        <f>Module13!AL36*$M$8</f>
        <v>0</v>
      </c>
      <c r="AN8" s="291">
        <f>Module13!AM36*$M$8</f>
        <v>0</v>
      </c>
      <c r="AO8" s="291">
        <f>Module13!AN36*$M$8</f>
        <v>0</v>
      </c>
      <c r="AP8" s="291">
        <f>Module13!AO36*$M$8</f>
        <v>0</v>
      </c>
      <c r="AQ8" s="291">
        <f>Module13!AP36*$M$8</f>
        <v>0</v>
      </c>
      <c r="AR8" s="291">
        <f>Module13!AQ36*$M$8</f>
        <v>0</v>
      </c>
      <c r="AS8" s="291">
        <f>Module13!AR36*$M$8</f>
        <v>0</v>
      </c>
      <c r="AT8" s="291">
        <f>Module13!AS36*$M$8</f>
        <v>0</v>
      </c>
      <c r="AU8" s="291">
        <f>Module13!AT36*$M$8</f>
        <v>0</v>
      </c>
      <c r="AV8" s="291">
        <f>Module13!AU36*$M$8</f>
        <v>0</v>
      </c>
      <c r="AW8" s="291">
        <f>Module13!AV36*$M$8</f>
        <v>0</v>
      </c>
      <c r="AX8" s="291">
        <f>Module13!AW36*$M$8</f>
        <v>0</v>
      </c>
      <c r="AY8" s="291">
        <f>Module13!AX36*$M$8</f>
        <v>0</v>
      </c>
      <c r="AZ8" s="291">
        <f>Module13!AY36*$M$8</f>
        <v>0</v>
      </c>
      <c r="BA8" s="291">
        <f>Module13!AZ36*$M$8</f>
        <v>5.0967672422400001E-3</v>
      </c>
      <c r="BB8" s="291">
        <f>Module13!BA36*$M$8</f>
        <v>0</v>
      </c>
      <c r="BC8" s="291">
        <f>Module13!BB36*$M$8</f>
        <v>0</v>
      </c>
      <c r="BD8" s="291">
        <f>Module13!BC36*$M$8</f>
        <v>0</v>
      </c>
      <c r="BE8" s="291">
        <f>Module13!BD36*$M$8</f>
        <v>4.61321035776E-3</v>
      </c>
      <c r="BF8" s="292">
        <f t="shared" si="2"/>
        <v>7.6588084415999997</v>
      </c>
    </row>
    <row r="9" spans="1:59" s="79" customFormat="1" ht="16.5" thickTop="1" thickBot="1">
      <c r="A9" s="69" t="s">
        <v>25</v>
      </c>
      <c r="B9" s="70"/>
      <c r="C9" s="70"/>
      <c r="D9" s="70"/>
      <c r="E9" s="70"/>
      <c r="F9" s="88"/>
      <c r="G9" s="97"/>
      <c r="H9" s="71"/>
      <c r="I9" s="72" t="s">
        <v>87</v>
      </c>
      <c r="J9" s="73"/>
      <c r="K9" s="73"/>
      <c r="L9" s="73" t="s">
        <v>170</v>
      </c>
      <c r="M9" s="74">
        <v>1</v>
      </c>
      <c r="N9" s="74" t="s">
        <v>26</v>
      </c>
      <c r="O9" s="73" t="s">
        <v>22</v>
      </c>
      <c r="P9" s="73">
        <v>110</v>
      </c>
      <c r="Q9" s="73" t="s">
        <v>23</v>
      </c>
      <c r="R9" s="75" t="s">
        <v>24</v>
      </c>
      <c r="S9" s="435">
        <f>T3+SUM(T6:T8)</f>
        <v>64.429999999999993</v>
      </c>
      <c r="T9" s="436"/>
      <c r="U9" s="437"/>
      <c r="V9" s="74" t="s">
        <v>25</v>
      </c>
      <c r="W9" s="75"/>
      <c r="X9" s="143"/>
      <c r="Y9" s="139" t="s">
        <v>27</v>
      </c>
      <c r="Z9" s="135" t="s">
        <v>27</v>
      </c>
      <c r="AA9" s="288">
        <f>SUMIF(AA3,"&gt;0")+SUMIF(AA6:AA8,"&gt;0")</f>
        <v>8.0966140000000048E-2</v>
      </c>
      <c r="AB9" s="289">
        <f t="shared" ref="AB9:BF9" si="3">SUMIF(AB3,"&gt;0")+SUMIF(AB6:AB8,"&gt;0")</f>
        <v>0</v>
      </c>
      <c r="AC9" s="289">
        <f t="shared" si="3"/>
        <v>17.151304820000007</v>
      </c>
      <c r="AD9" s="289">
        <f t="shared" si="3"/>
        <v>0.45937500000000003</v>
      </c>
      <c r="AE9" s="289">
        <f t="shared" si="3"/>
        <v>2.161763214</v>
      </c>
      <c r="AF9" s="289">
        <f t="shared" si="3"/>
        <v>2.7900000000000001E-2</v>
      </c>
      <c r="AG9" s="289">
        <f t="shared" si="3"/>
        <v>0</v>
      </c>
      <c r="AH9" s="289">
        <f t="shared" si="3"/>
        <v>8.4848506659999998</v>
      </c>
      <c r="AI9" s="289">
        <f t="shared" si="3"/>
        <v>7.7930166239999998</v>
      </c>
      <c r="AJ9" s="289">
        <f t="shared" si="3"/>
        <v>0</v>
      </c>
      <c r="AK9" s="289">
        <f t="shared" si="3"/>
        <v>0</v>
      </c>
      <c r="AL9" s="289">
        <f t="shared" si="3"/>
        <v>0</v>
      </c>
      <c r="AM9" s="289">
        <f t="shared" si="3"/>
        <v>0</v>
      </c>
      <c r="AN9" s="289">
        <f t="shared" si="3"/>
        <v>2.7899999999999999E-3</v>
      </c>
      <c r="AO9" s="289">
        <f t="shared" si="3"/>
        <v>5.2790000000000004E-2</v>
      </c>
      <c r="AP9" s="289">
        <f t="shared" si="3"/>
        <v>3.116E-2</v>
      </c>
      <c r="AQ9" s="289">
        <f t="shared" si="3"/>
        <v>0</v>
      </c>
      <c r="AR9" s="289">
        <f t="shared" si="3"/>
        <v>0</v>
      </c>
      <c r="AS9" s="289">
        <f t="shared" si="3"/>
        <v>1.0579999999999999E-2</v>
      </c>
      <c r="AT9" s="289">
        <f t="shared" si="3"/>
        <v>0.9239099999999999</v>
      </c>
      <c r="AU9" s="289">
        <f t="shared" si="3"/>
        <v>0</v>
      </c>
      <c r="AV9" s="289">
        <f t="shared" si="3"/>
        <v>0</v>
      </c>
      <c r="AW9" s="289">
        <f t="shared" si="3"/>
        <v>0</v>
      </c>
      <c r="AX9" s="289">
        <f t="shared" si="3"/>
        <v>0</v>
      </c>
      <c r="AY9" s="289">
        <f t="shared" si="3"/>
        <v>0</v>
      </c>
      <c r="AZ9" s="289">
        <f t="shared" si="3"/>
        <v>0</v>
      </c>
      <c r="BA9" s="289">
        <f t="shared" si="3"/>
        <v>5.0967672422400001E-3</v>
      </c>
      <c r="BB9" s="289">
        <f t="shared" si="3"/>
        <v>0</v>
      </c>
      <c r="BC9" s="289">
        <f t="shared" si="3"/>
        <v>0</v>
      </c>
      <c r="BD9" s="289">
        <f t="shared" si="3"/>
        <v>0</v>
      </c>
      <c r="BE9" s="289">
        <f t="shared" si="3"/>
        <v>4.61321035776E-3</v>
      </c>
      <c r="BF9" s="129">
        <f t="shared" si="3"/>
        <v>37.190116441600011</v>
      </c>
      <c r="BG9" s="279"/>
    </row>
    <row r="10" spans="1:59" ht="15.75" thickBot="1">
      <c r="A10" s="207"/>
      <c r="B10" s="207"/>
      <c r="C10" s="207"/>
      <c r="D10" s="207"/>
      <c r="E10" s="207"/>
      <c r="F10" s="208"/>
      <c r="G10" s="208"/>
      <c r="H10" s="208"/>
      <c r="I10" s="207"/>
      <c r="S10" s="438"/>
      <c r="T10" s="439"/>
      <c r="U10" s="439"/>
      <c r="X10" s="81"/>
    </row>
    <row r="11" spans="1:59" ht="15.75" thickBot="1">
      <c r="A11" s="454" t="s">
        <v>0</v>
      </c>
      <c r="B11" s="455"/>
      <c r="C11" s="455"/>
      <c r="D11" s="455"/>
      <c r="E11" s="455"/>
      <c r="F11" s="455"/>
      <c r="G11" s="455"/>
      <c r="H11" s="456"/>
      <c r="I11" s="457" t="s">
        <v>1</v>
      </c>
      <c r="J11" s="445" t="s">
        <v>2</v>
      </c>
      <c r="K11" s="445" t="s">
        <v>3</v>
      </c>
      <c r="L11" s="445" t="s">
        <v>4</v>
      </c>
      <c r="M11" s="445" t="s">
        <v>5</v>
      </c>
      <c r="N11" s="447" t="s">
        <v>6</v>
      </c>
      <c r="O11" s="1"/>
      <c r="P11" s="1"/>
      <c r="Q11" s="1"/>
      <c r="R11" s="1"/>
      <c r="S11" s="449" t="s">
        <v>7</v>
      </c>
      <c r="T11" s="450"/>
      <c r="U11" s="450"/>
      <c r="V11" s="450"/>
      <c r="W11" s="450"/>
      <c r="X11" s="458"/>
      <c r="Y11" s="451" t="s">
        <v>8</v>
      </c>
      <c r="Z11" s="452"/>
      <c r="AA11" s="453" t="s">
        <v>9</v>
      </c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4"/>
    </row>
    <row r="12" spans="1:59" ht="24.75" thickTop="1" thickBot="1">
      <c r="A12" s="93">
        <v>0</v>
      </c>
      <c r="B12" s="124">
        <v>1</v>
      </c>
      <c r="C12" s="124">
        <v>2</v>
      </c>
      <c r="D12" s="124">
        <v>3</v>
      </c>
      <c r="E12" s="124">
        <v>4</v>
      </c>
      <c r="F12" s="125">
        <v>5</v>
      </c>
      <c r="G12" s="96">
        <v>6</v>
      </c>
      <c r="H12" s="6">
        <v>7</v>
      </c>
      <c r="I12" s="444"/>
      <c r="J12" s="446"/>
      <c r="K12" s="446"/>
      <c r="L12" s="446"/>
      <c r="M12" s="446"/>
      <c r="N12" s="448"/>
      <c r="O12" s="6" t="s">
        <v>10</v>
      </c>
      <c r="P12" s="6" t="s">
        <v>11</v>
      </c>
      <c r="Q12" s="6"/>
      <c r="R12" s="6" t="s">
        <v>12</v>
      </c>
      <c r="S12" s="7" t="s">
        <v>13</v>
      </c>
      <c r="T12" s="8" t="s">
        <v>14</v>
      </c>
      <c r="U12" s="8" t="s">
        <v>15</v>
      </c>
      <c r="V12" s="9" t="s">
        <v>16</v>
      </c>
      <c r="W12" s="9" t="s">
        <v>17</v>
      </c>
      <c r="X12" s="140" t="s">
        <v>18</v>
      </c>
      <c r="Y12" s="127" t="s">
        <v>19</v>
      </c>
      <c r="Z12" s="5" t="s">
        <v>20</v>
      </c>
      <c r="AA12" s="127" t="str">
        <f>'[1]Material DB'!B2</f>
        <v>H</v>
      </c>
      <c r="AB12" s="4" t="str">
        <f>'[1]Material DB'!C2</f>
        <v>B</v>
      </c>
      <c r="AC12" s="4" t="str">
        <f>'[1]Material DB'!D2</f>
        <v>C</v>
      </c>
      <c r="AD12" s="4" t="str">
        <f>'[1]Material DB'!E2</f>
        <v>N</v>
      </c>
      <c r="AE12" s="4" t="str">
        <f>'[1]Material DB'!F2</f>
        <v>O</v>
      </c>
      <c r="AF12" s="4" t="str">
        <f>'[1]Material DB'!G2</f>
        <v>F</v>
      </c>
      <c r="AG12" s="4" t="str">
        <f>'[1]Material DB'!H2</f>
        <v>Mg</v>
      </c>
      <c r="AH12" s="4" t="str">
        <f>'[1]Material DB'!I2</f>
        <v>Al</v>
      </c>
      <c r="AI12" s="4" t="str">
        <f>'[1]Material DB'!J2</f>
        <v>Si</v>
      </c>
      <c r="AJ12" s="4" t="str">
        <f>'[1]Material DB'!K2</f>
        <v>P</v>
      </c>
      <c r="AK12" s="4" t="str">
        <f>'[1]Material DB'!L2</f>
        <v>S</v>
      </c>
      <c r="AL12" s="4" t="str">
        <f>'[1]Material DB'!M2</f>
        <v>Ti</v>
      </c>
      <c r="AM12" s="4" t="str">
        <f>'[1]Material DB'!N2</f>
        <v>V</v>
      </c>
      <c r="AN12" s="4" t="str">
        <f>'[1]Material DB'!O2</f>
        <v>Cr</v>
      </c>
      <c r="AO12" s="4" t="str">
        <f>'[1]Material DB'!P2</f>
        <v>Mn</v>
      </c>
      <c r="AP12" s="4" t="str">
        <f>'[1]Material DB'!Q2</f>
        <v>Fe</v>
      </c>
      <c r="AQ12" s="4" t="str">
        <f>'[1]Material DB'!R2</f>
        <v>Co</v>
      </c>
      <c r="AR12" s="4" t="str">
        <f>'[1]Material DB'!S2</f>
        <v>Ni</v>
      </c>
      <c r="AS12" s="4" t="str">
        <f>'[1]Material DB'!T2</f>
        <v>Cu</v>
      </c>
      <c r="AT12" s="4" t="str">
        <f>'[1]Material DB'!U2</f>
        <v>Zn</v>
      </c>
      <c r="AU12" s="4" t="str">
        <f>'[1]Material DB'!V2</f>
        <v>Mo</v>
      </c>
      <c r="AV12" s="4" t="str">
        <f>'[1]Material DB'!W2</f>
        <v>Ru</v>
      </c>
      <c r="AW12" s="4" t="str">
        <f>'[1]Material DB'!X2</f>
        <v>Pd</v>
      </c>
      <c r="AX12" s="4" t="str">
        <f>'[1]Material DB'!Y2</f>
        <v>Ag</v>
      </c>
      <c r="AY12" s="4" t="str">
        <f>'[1]Material DB'!Z2</f>
        <v>Cd</v>
      </c>
      <c r="AZ12" s="4" t="str">
        <f>'[1]Material DB'!AA2</f>
        <v>In</v>
      </c>
      <c r="BA12" s="4" t="str">
        <f>'[1]Material DB'!AB2</f>
        <v>Sn</v>
      </c>
      <c r="BB12" s="4" t="str">
        <f>'[1]Material DB'!AC2</f>
        <v>Ba</v>
      </c>
      <c r="BC12" s="4" t="str">
        <f>'[1]Material DB'!AD2</f>
        <v>W</v>
      </c>
      <c r="BD12" s="4" t="str">
        <f>'[1]Material DB'!AE2</f>
        <v>Au</v>
      </c>
      <c r="BE12" s="4" t="str">
        <f>'[1]Material DB'!AF2</f>
        <v>Pb</v>
      </c>
      <c r="BF12" s="5" t="s">
        <v>21</v>
      </c>
    </row>
    <row r="13" spans="1:59" ht="15.75" thickTop="1">
      <c r="A13" s="10"/>
      <c r="B13" s="11" t="s">
        <v>25</v>
      </c>
      <c r="C13" s="11"/>
      <c r="D13" s="11"/>
      <c r="E13" s="11"/>
      <c r="F13" s="91"/>
      <c r="G13" s="11"/>
      <c r="H13" s="89"/>
      <c r="I13" s="13" t="s">
        <v>111</v>
      </c>
      <c r="J13" s="14"/>
      <c r="K13" s="14"/>
      <c r="L13" s="14" t="s">
        <v>88</v>
      </c>
      <c r="M13" s="15">
        <v>1</v>
      </c>
      <c r="N13" s="16" t="s">
        <v>26</v>
      </c>
      <c r="O13" s="17" t="s">
        <v>22</v>
      </c>
      <c r="P13" s="17">
        <v>110</v>
      </c>
      <c r="Q13" s="17" t="s">
        <v>23</v>
      </c>
      <c r="R13" s="18" t="s">
        <v>24</v>
      </c>
      <c r="S13" s="19">
        <f>T14+T15</f>
        <v>27.63</v>
      </c>
      <c r="T13" s="20">
        <f>M13*S13</f>
        <v>27.63</v>
      </c>
      <c r="U13" s="21">
        <f t="shared" ref="U13:U18" si="4">T13/S$19</f>
        <v>0.47695494562402907</v>
      </c>
      <c r="V13" s="150" t="s">
        <v>25</v>
      </c>
      <c r="W13" s="22"/>
      <c r="X13" s="141"/>
      <c r="Y13" s="123" t="s">
        <v>27</v>
      </c>
      <c r="Z13" s="144" t="s">
        <v>27</v>
      </c>
      <c r="AA13" s="277">
        <f>SUMIF(AA14:AA15,"&gt;0")*$M$13</f>
        <v>5.8469000000000056E-2</v>
      </c>
      <c r="AB13" s="277">
        <f t="shared" ref="AB13:BE13" si="5">SUMIF(AB14:AB15,"&gt;0")*$M$13</f>
        <v>0</v>
      </c>
      <c r="AC13" s="277">
        <f t="shared" si="5"/>
        <v>17.061344000000005</v>
      </c>
      <c r="AD13" s="277">
        <f t="shared" si="5"/>
        <v>0.45937500000000003</v>
      </c>
      <c r="AE13" s="277">
        <f t="shared" si="5"/>
        <v>1.3382100000000001</v>
      </c>
      <c r="AF13" s="277">
        <f t="shared" si="5"/>
        <v>2.7900000000000001E-2</v>
      </c>
      <c r="AG13" s="277">
        <f t="shared" si="5"/>
        <v>0</v>
      </c>
      <c r="AH13" s="277">
        <f t="shared" si="5"/>
        <v>7.6258299999999997</v>
      </c>
      <c r="AI13" s="277">
        <f t="shared" si="5"/>
        <v>3.8949999999999999E-2</v>
      </c>
      <c r="AJ13" s="277">
        <f t="shared" si="5"/>
        <v>0</v>
      </c>
      <c r="AK13" s="277">
        <f t="shared" si="5"/>
        <v>0</v>
      </c>
      <c r="AL13" s="277">
        <f t="shared" si="5"/>
        <v>0</v>
      </c>
      <c r="AM13" s="277">
        <f t="shared" si="5"/>
        <v>0</v>
      </c>
      <c r="AN13" s="277">
        <f t="shared" si="5"/>
        <v>2.7899999999999999E-3</v>
      </c>
      <c r="AO13" s="277">
        <f t="shared" si="5"/>
        <v>5.2790000000000004E-2</v>
      </c>
      <c r="AP13" s="277">
        <f t="shared" si="5"/>
        <v>3.116E-2</v>
      </c>
      <c r="AQ13" s="277">
        <f t="shared" si="5"/>
        <v>0</v>
      </c>
      <c r="AR13" s="277">
        <f t="shared" si="5"/>
        <v>0</v>
      </c>
      <c r="AS13" s="277">
        <f t="shared" si="5"/>
        <v>1.0579999999999999E-2</v>
      </c>
      <c r="AT13" s="277">
        <f t="shared" si="5"/>
        <v>0.9239099999999999</v>
      </c>
      <c r="AU13" s="277">
        <f t="shared" si="5"/>
        <v>0</v>
      </c>
      <c r="AV13" s="277">
        <f t="shared" si="5"/>
        <v>0</v>
      </c>
      <c r="AW13" s="277">
        <f t="shared" si="5"/>
        <v>0</v>
      </c>
      <c r="AX13" s="277">
        <f t="shared" si="5"/>
        <v>0</v>
      </c>
      <c r="AY13" s="277">
        <f t="shared" si="5"/>
        <v>0</v>
      </c>
      <c r="AZ13" s="277">
        <f t="shared" si="5"/>
        <v>0</v>
      </c>
      <c r="BA13" s="277">
        <f t="shared" si="5"/>
        <v>0</v>
      </c>
      <c r="BB13" s="277">
        <f t="shared" si="5"/>
        <v>0</v>
      </c>
      <c r="BC13" s="277">
        <f t="shared" si="5"/>
        <v>0</v>
      </c>
      <c r="BD13" s="277">
        <f t="shared" si="5"/>
        <v>0</v>
      </c>
      <c r="BE13" s="277">
        <f t="shared" si="5"/>
        <v>0</v>
      </c>
      <c r="BF13" s="278">
        <f t="shared" ref="BF13:BF18" si="6">SUM(AA13:BE13)</f>
        <v>27.631308000000008</v>
      </c>
    </row>
    <row r="14" spans="1:59">
      <c r="A14" s="27"/>
      <c r="B14" s="28"/>
      <c r="C14" s="28" t="s">
        <v>25</v>
      </c>
      <c r="D14" s="28"/>
      <c r="E14" s="28"/>
      <c r="F14" s="92"/>
      <c r="G14" s="28"/>
      <c r="H14" s="29"/>
      <c r="I14" s="30" t="s">
        <v>112</v>
      </c>
      <c r="J14" s="31"/>
      <c r="K14" s="31"/>
      <c r="L14" s="31" t="s">
        <v>89</v>
      </c>
      <c r="M14" s="15">
        <v>1</v>
      </c>
      <c r="N14" s="28" t="s">
        <v>160</v>
      </c>
      <c r="O14" s="32"/>
      <c r="P14" s="32"/>
      <c r="Q14" s="32"/>
      <c r="R14" s="33"/>
      <c r="S14" s="34">
        <v>0.5</v>
      </c>
      <c r="T14" s="35">
        <f>M14*S14</f>
        <v>0.5</v>
      </c>
      <c r="U14" s="36">
        <f t="shared" si="4"/>
        <v>8.6311065078543085E-3</v>
      </c>
      <c r="V14" s="151"/>
      <c r="W14" s="37"/>
      <c r="X14" s="44" t="s">
        <v>206</v>
      </c>
      <c r="Y14" s="136" t="s">
        <v>168</v>
      </c>
      <c r="Z14" s="276" t="s">
        <v>207</v>
      </c>
      <c r="AA14" s="128">
        <f>(VLOOKUP($Z14,'[1]Material DB'!$A$3:$AF$113,'[1]Material DB'!B$40,FALSE))/100*$T14</f>
        <v>3.8464999999999999E-2</v>
      </c>
      <c r="AB14" s="25">
        <f>(VLOOKUP($Z14,'[1]Material DB'!$A$3:$AF$113,'[1]Material DB'!C$40,FALSE))/100*$T14</f>
        <v>0</v>
      </c>
      <c r="AC14" s="25">
        <f>(VLOOKUP($Z14,'[1]Material DB'!$A$3:$AF$113,'[1]Material DB'!D$40,FALSE))/100*$T14</f>
        <v>0.46153500000000003</v>
      </c>
      <c r="AD14" s="25">
        <f>(VLOOKUP($Z14,'[1]Material DB'!$A$3:$AF$113,'[1]Material DB'!E$40,FALSE))/100*$T14</f>
        <v>0</v>
      </c>
      <c r="AE14" s="25">
        <f>(VLOOKUP($Z14,'[1]Material DB'!$A$3:$AF$113,'[1]Material DB'!F$40,FALSE))/100*$T14</f>
        <v>0</v>
      </c>
      <c r="AF14" s="25">
        <f>(VLOOKUP($Z14,'[1]Material DB'!$A$3:$AF$113,'[1]Material DB'!G$40,FALSE))/100*$T14</f>
        <v>0</v>
      </c>
      <c r="AG14" s="25">
        <f>(VLOOKUP($Z14,'[1]Material DB'!$A$3:$AF$113,'[1]Material DB'!H$40,FALSE))/100*$T14</f>
        <v>0</v>
      </c>
      <c r="AH14" s="25">
        <f>(VLOOKUP($Z14,'[1]Material DB'!$A$3:$AF$113,'[1]Material DB'!I$40,FALSE))/100*$T14</f>
        <v>0</v>
      </c>
      <c r="AI14" s="25">
        <f>(VLOOKUP($Z14,'[1]Material DB'!$A$3:$AF$113,'[1]Material DB'!J$40,FALSE))/100*$T14</f>
        <v>0</v>
      </c>
      <c r="AJ14" s="25">
        <f>(VLOOKUP($Z14,'[1]Material DB'!$A$3:$AF$113,'[1]Material DB'!K$40,FALSE))/100*$T14</f>
        <v>0</v>
      </c>
      <c r="AK14" s="25">
        <f>(VLOOKUP($Z14,'[1]Material DB'!$A$3:$AF$113,'[1]Material DB'!L$40,FALSE))/100*$T14</f>
        <v>0</v>
      </c>
      <c r="AL14" s="25">
        <f>(VLOOKUP($Z14,'[1]Material DB'!$A$3:$AF$113,'[1]Material DB'!M$40,FALSE))/100*$T14</f>
        <v>0</v>
      </c>
      <c r="AM14" s="25">
        <f>(VLOOKUP($Z14,'[1]Material DB'!$A$3:$AF$113,'[1]Material DB'!N$40,FALSE))/100*$T14</f>
        <v>0</v>
      </c>
      <c r="AN14" s="25">
        <f>(VLOOKUP($Z14,'[1]Material DB'!$A$3:$AF$113,'[1]Material DB'!O$40,FALSE))/100*$T14</f>
        <v>0</v>
      </c>
      <c r="AO14" s="25">
        <f>(VLOOKUP($Z14,'[1]Material DB'!$A$3:$AF$113,'[1]Material DB'!P$40,FALSE))/100*$T14</f>
        <v>0</v>
      </c>
      <c r="AP14" s="25">
        <f>(VLOOKUP($Z14,'[1]Material DB'!$A$3:$AF$113,'[1]Material DB'!Q$40,FALSE))/100*$T14</f>
        <v>0</v>
      </c>
      <c r="AQ14" s="25">
        <f>(VLOOKUP($Z14,'[1]Material DB'!$A$3:$AF$113,'[1]Material DB'!R$40,FALSE))/100*$T14</f>
        <v>0</v>
      </c>
      <c r="AR14" s="25">
        <f>(VLOOKUP($Z14,'[1]Material DB'!$A$3:$AF$113,'[1]Material DB'!S$40,FALSE))/100*$T14</f>
        <v>0</v>
      </c>
      <c r="AS14" s="25">
        <f>(VLOOKUP($Z14,'[1]Material DB'!$A$3:$AF$113,'[1]Material DB'!T$40,FALSE))/100*$T14</f>
        <v>0</v>
      </c>
      <c r="AT14" s="25">
        <f>(VLOOKUP($Z14,'[1]Material DB'!$A$3:$AF$113,'[1]Material DB'!U$40,FALSE))/100*$T14</f>
        <v>0</v>
      </c>
      <c r="AU14" s="25">
        <f>(VLOOKUP($Z14,'[1]Material DB'!$A$3:$AF$113,'[1]Material DB'!V$40,FALSE))/100*$T14</f>
        <v>0</v>
      </c>
      <c r="AV14" s="25">
        <f>(VLOOKUP($Z14,'[1]Material DB'!$A$3:$AF$113,'[1]Material DB'!W$40,FALSE))/100*$T14</f>
        <v>0</v>
      </c>
      <c r="AW14" s="25">
        <f>(VLOOKUP($Z14,'[1]Material DB'!$A$3:$AF$113,'[1]Material DB'!X$40,FALSE))/100*$T14</f>
        <v>0</v>
      </c>
      <c r="AX14" s="25">
        <f>(VLOOKUP($Z14,'[1]Material DB'!$A$3:$AF$113,'[1]Material DB'!Y$40,FALSE))/100*$T14</f>
        <v>0</v>
      </c>
      <c r="AY14" s="25">
        <f>(VLOOKUP($Z14,'[1]Material DB'!$A$3:$AF$113,'[1]Material DB'!Z$40,FALSE))/100*$T14</f>
        <v>0</v>
      </c>
      <c r="AZ14" s="25">
        <f>(VLOOKUP($Z14,'[1]Material DB'!$A$3:$AF$113,'[1]Material DB'!AA$40,FALSE))/100*$T14</f>
        <v>0</v>
      </c>
      <c r="BA14" s="25">
        <f>(VLOOKUP($Z14,'[1]Material DB'!$A$3:$AF$113,'[1]Material DB'!AB$40,FALSE))/100*$T14</f>
        <v>0</v>
      </c>
      <c r="BB14" s="25">
        <f>(VLOOKUP($Z14,'[1]Material DB'!$A$3:$AF$113,'[1]Material DB'!AC$40,FALSE))/100*$T14</f>
        <v>0</v>
      </c>
      <c r="BC14" s="25">
        <f>(VLOOKUP($Z14,'[1]Material DB'!$A$3:$AF$113,'[1]Material DB'!AD$40,FALSE))/100*$T14</f>
        <v>0</v>
      </c>
      <c r="BD14" s="25">
        <f>(VLOOKUP($Z14,'[1]Material DB'!$A$3:$AF$113,'[1]Material DB'!AE$40,FALSE))/100*$T14</f>
        <v>0</v>
      </c>
      <c r="BE14" s="25">
        <f>(VLOOKUP($Z14,'[1]Material DB'!$A$3:$AF$113,'[1]Material DB'!AF$40,FALSE))/100*$T14</f>
        <v>0</v>
      </c>
      <c r="BF14" s="40">
        <f t="shared" si="6"/>
        <v>0.5</v>
      </c>
    </row>
    <row r="15" spans="1:59" s="206" customFormat="1">
      <c r="A15" s="201"/>
      <c r="B15" s="15"/>
      <c r="C15" s="15" t="s">
        <v>25</v>
      </c>
      <c r="D15" s="15"/>
      <c r="E15" s="15"/>
      <c r="F15" s="15"/>
      <c r="G15" s="15"/>
      <c r="H15" s="202"/>
      <c r="I15" s="30" t="s">
        <v>113</v>
      </c>
      <c r="J15" s="31"/>
      <c r="K15" s="31"/>
      <c r="L15" s="31" t="s">
        <v>90</v>
      </c>
      <c r="M15" s="15">
        <v>1</v>
      </c>
      <c r="N15" s="15" t="s">
        <v>26</v>
      </c>
      <c r="O15" s="31"/>
      <c r="P15" s="31"/>
      <c r="Q15" s="31"/>
      <c r="R15" s="203"/>
      <c r="S15" s="41">
        <f>'Uncoated Disk Sector'!Q25</f>
        <v>27.13</v>
      </c>
      <c r="T15" s="191">
        <f>M15*S15</f>
        <v>27.13</v>
      </c>
      <c r="U15" s="192">
        <f t="shared" si="4"/>
        <v>0.46832383911617476</v>
      </c>
      <c r="V15" s="193" t="s">
        <v>25</v>
      </c>
      <c r="W15" s="204"/>
      <c r="X15" s="196"/>
      <c r="Y15" s="195" t="s">
        <v>27</v>
      </c>
      <c r="Z15" s="205" t="s">
        <v>27</v>
      </c>
      <c r="AA15" s="285">
        <f>'Uncoated Disk Sector'!Y25</f>
        <v>2.0004000000000056E-2</v>
      </c>
      <c r="AB15" s="285">
        <f>'Uncoated Disk Sector'!Z25</f>
        <v>0</v>
      </c>
      <c r="AC15" s="285">
        <f>'Uncoated Disk Sector'!AA25</f>
        <v>16.599809000000004</v>
      </c>
      <c r="AD15" s="285">
        <f>'Uncoated Disk Sector'!AB25</f>
        <v>0.45937500000000003</v>
      </c>
      <c r="AE15" s="285">
        <f>'Uncoated Disk Sector'!AC25</f>
        <v>1.3382100000000001</v>
      </c>
      <c r="AF15" s="285">
        <f>'Uncoated Disk Sector'!AD25</f>
        <v>2.7900000000000001E-2</v>
      </c>
      <c r="AG15" s="285">
        <f>'Uncoated Disk Sector'!AE25</f>
        <v>0</v>
      </c>
      <c r="AH15" s="285">
        <f>'Uncoated Disk Sector'!AF25</f>
        <v>7.6258299999999997</v>
      </c>
      <c r="AI15" s="285">
        <f>'Uncoated Disk Sector'!AG25</f>
        <v>3.8949999999999999E-2</v>
      </c>
      <c r="AJ15" s="285">
        <f>'Uncoated Disk Sector'!AH25</f>
        <v>0</v>
      </c>
      <c r="AK15" s="285">
        <f>'Uncoated Disk Sector'!AI25</f>
        <v>0</v>
      </c>
      <c r="AL15" s="285">
        <f>'Uncoated Disk Sector'!AJ25</f>
        <v>0</v>
      </c>
      <c r="AM15" s="285">
        <f>'Uncoated Disk Sector'!AK25</f>
        <v>0</v>
      </c>
      <c r="AN15" s="285">
        <f>'Uncoated Disk Sector'!AL25</f>
        <v>2.7899999999999999E-3</v>
      </c>
      <c r="AO15" s="285">
        <f>'Uncoated Disk Sector'!AM25</f>
        <v>5.2790000000000004E-2</v>
      </c>
      <c r="AP15" s="285">
        <f>'Uncoated Disk Sector'!AN25</f>
        <v>3.116E-2</v>
      </c>
      <c r="AQ15" s="285">
        <f>'Uncoated Disk Sector'!AO25</f>
        <v>0</v>
      </c>
      <c r="AR15" s="285">
        <f>'Uncoated Disk Sector'!AP25</f>
        <v>0</v>
      </c>
      <c r="AS15" s="285">
        <f>'Uncoated Disk Sector'!AQ25</f>
        <v>1.0579999999999999E-2</v>
      </c>
      <c r="AT15" s="285">
        <f>'Uncoated Disk Sector'!AR25</f>
        <v>0.9239099999999999</v>
      </c>
      <c r="AU15" s="285">
        <f>'Uncoated Disk Sector'!AS25</f>
        <v>0</v>
      </c>
      <c r="AV15" s="285">
        <f>'Uncoated Disk Sector'!AT25</f>
        <v>0</v>
      </c>
      <c r="AW15" s="285">
        <f>'Uncoated Disk Sector'!AU25</f>
        <v>0</v>
      </c>
      <c r="AX15" s="285">
        <f>'Uncoated Disk Sector'!AV25</f>
        <v>0</v>
      </c>
      <c r="AY15" s="285">
        <f>'Uncoated Disk Sector'!AW25</f>
        <v>0</v>
      </c>
      <c r="AZ15" s="285">
        <f>'Uncoated Disk Sector'!AX25</f>
        <v>0</v>
      </c>
      <c r="BA15" s="285">
        <f>'Uncoated Disk Sector'!AY25</f>
        <v>0</v>
      </c>
      <c r="BB15" s="285">
        <f>'Uncoated Disk Sector'!AZ25</f>
        <v>0</v>
      </c>
      <c r="BC15" s="285">
        <f>'Uncoated Disk Sector'!BA25</f>
        <v>0</v>
      </c>
      <c r="BD15" s="285">
        <f>'Uncoated Disk Sector'!BB25</f>
        <v>0</v>
      </c>
      <c r="BE15" s="285">
        <f>'Uncoated Disk Sector'!BC25</f>
        <v>0</v>
      </c>
      <c r="BF15" s="286">
        <f t="shared" si="6"/>
        <v>27.131308000000008</v>
      </c>
    </row>
    <row r="16" spans="1:59">
      <c r="A16" s="10"/>
      <c r="B16" s="11" t="s">
        <v>25</v>
      </c>
      <c r="C16" s="11"/>
      <c r="D16" s="11"/>
      <c r="E16" s="11"/>
      <c r="F16" s="91"/>
      <c r="G16" s="11"/>
      <c r="H16" s="83"/>
      <c r="I16" s="13" t="s">
        <v>132</v>
      </c>
      <c r="J16" s="14"/>
      <c r="K16" s="14"/>
      <c r="L16" s="14" t="s">
        <v>109</v>
      </c>
      <c r="M16" s="15">
        <v>1</v>
      </c>
      <c r="N16" s="44" t="s">
        <v>160</v>
      </c>
      <c r="O16" s="45"/>
      <c r="P16" s="32"/>
      <c r="Q16" s="32"/>
      <c r="R16" s="32"/>
      <c r="S16" s="46">
        <v>1.9</v>
      </c>
      <c r="T16" s="35">
        <f>M16*S16</f>
        <v>1.9</v>
      </c>
      <c r="U16" s="36">
        <f t="shared" si="4"/>
        <v>3.2798204729846368E-2</v>
      </c>
      <c r="V16" s="151" t="s">
        <v>25</v>
      </c>
      <c r="W16" s="28"/>
      <c r="X16" s="44"/>
      <c r="Y16" s="137" t="s">
        <v>173</v>
      </c>
      <c r="Z16" s="44" t="s">
        <v>208</v>
      </c>
      <c r="AA16" s="128">
        <f>(VLOOKUP($Z16,'[1]Material DB'!$A$3:$AF$113,'[1]Material DB'!B$40,FALSE))/100*$T16</f>
        <v>2.2497139999999999E-2</v>
      </c>
      <c r="AB16" s="25">
        <f>(VLOOKUP($Z16,'[1]Material DB'!$A$3:$AF$113,'[1]Material DB'!C$40,FALSE))/100*$T16</f>
        <v>0</v>
      </c>
      <c r="AC16" s="25">
        <f>(VLOOKUP($Z16,'[1]Material DB'!$A$3:$AF$113,'[1]Material DB'!D$40,FALSE))/100*$T16</f>
        <v>8.9960819999999983E-2</v>
      </c>
      <c r="AD16" s="25">
        <f>(VLOOKUP($Z16,'[1]Material DB'!$A$3:$AF$113,'[1]Material DB'!E$40,FALSE))/100*$T16</f>
        <v>0</v>
      </c>
      <c r="AE16" s="25">
        <f>(VLOOKUP($Z16,'[1]Material DB'!$A$3:$AF$113,'[1]Material DB'!F$40,FALSE))/100*$T16</f>
        <v>0.82355321399999981</v>
      </c>
      <c r="AF16" s="25">
        <f>(VLOOKUP($Z16,'[1]Material DB'!$A$3:$AF$113,'[1]Material DB'!G$40,FALSE))/100*$T16</f>
        <v>0</v>
      </c>
      <c r="AG16" s="25">
        <f>(VLOOKUP($Z16,'[1]Material DB'!$A$3:$AF$113,'[1]Material DB'!H$40,FALSE))/100*$T16</f>
        <v>0</v>
      </c>
      <c r="AH16" s="25">
        <f>(VLOOKUP($Z16,'[1]Material DB'!$A$3:$AF$113,'[1]Material DB'!I$40,FALSE))/100*$T16</f>
        <v>0.85902066600000004</v>
      </c>
      <c r="AI16" s="25">
        <f>(VLOOKUP($Z16,'[1]Material DB'!$A$3:$AF$113,'[1]Material DB'!J$40,FALSE))/100*$T16</f>
        <v>0.10496815999999999</v>
      </c>
      <c r="AJ16" s="25">
        <f>(VLOOKUP($Z16,'[1]Material DB'!$A$3:$AF$113,'[1]Material DB'!K$40,FALSE))/100*$T16</f>
        <v>0</v>
      </c>
      <c r="AK16" s="25">
        <f>(VLOOKUP($Z16,'[1]Material DB'!$A$3:$AF$113,'[1]Material DB'!L$40,FALSE))/100*$T16</f>
        <v>0</v>
      </c>
      <c r="AL16" s="25">
        <f>(VLOOKUP($Z16,'[1]Material DB'!$A$3:$AF$113,'[1]Material DB'!M$40,FALSE))/100*$T16</f>
        <v>0</v>
      </c>
      <c r="AM16" s="25">
        <f>(VLOOKUP($Z16,'[1]Material DB'!$A$3:$AF$113,'[1]Material DB'!N$40,FALSE))/100*$T16</f>
        <v>0</v>
      </c>
      <c r="AN16" s="25">
        <f>(VLOOKUP($Z16,'[1]Material DB'!$A$3:$AF$113,'[1]Material DB'!O$40,FALSE))/100*$T16</f>
        <v>0</v>
      </c>
      <c r="AO16" s="25">
        <f>(VLOOKUP($Z16,'[1]Material DB'!$A$3:$AF$113,'[1]Material DB'!P$40,FALSE))/100*$T16</f>
        <v>0</v>
      </c>
      <c r="AP16" s="25">
        <f>(VLOOKUP($Z16,'[1]Material DB'!$A$3:$AF$113,'[1]Material DB'!Q$40,FALSE))/100*$T16</f>
        <v>0</v>
      </c>
      <c r="AQ16" s="25">
        <f>(VLOOKUP($Z16,'[1]Material DB'!$A$3:$AF$113,'[1]Material DB'!R$40,FALSE))/100*$T16</f>
        <v>0</v>
      </c>
      <c r="AR16" s="25">
        <f>(VLOOKUP($Z16,'[1]Material DB'!$A$3:$AF$113,'[1]Material DB'!S$40,FALSE))/100*$T16</f>
        <v>0</v>
      </c>
      <c r="AS16" s="25">
        <f>(VLOOKUP($Z16,'[1]Material DB'!$A$3:$AF$113,'[1]Material DB'!T$40,FALSE))/100*$T16</f>
        <v>0</v>
      </c>
      <c r="AT16" s="25">
        <f>(VLOOKUP($Z16,'[1]Material DB'!$A$3:$AF$113,'[1]Material DB'!U$40,FALSE))/100*$T16</f>
        <v>0</v>
      </c>
      <c r="AU16" s="25">
        <f>(VLOOKUP($Z16,'[1]Material DB'!$A$3:$AF$113,'[1]Material DB'!V$40,FALSE))/100*$T16</f>
        <v>0</v>
      </c>
      <c r="AV16" s="25">
        <f>(VLOOKUP($Z16,'[1]Material DB'!$A$3:$AF$113,'[1]Material DB'!W$40,FALSE))/100*$T16</f>
        <v>0</v>
      </c>
      <c r="AW16" s="25">
        <f>(VLOOKUP($Z16,'[1]Material DB'!$A$3:$AF$113,'[1]Material DB'!X$40,FALSE))/100*$T16</f>
        <v>0</v>
      </c>
      <c r="AX16" s="25">
        <f>(VLOOKUP($Z16,'[1]Material DB'!$A$3:$AF$113,'[1]Material DB'!Y$40,FALSE))/100*$T16</f>
        <v>0</v>
      </c>
      <c r="AY16" s="25">
        <f>(VLOOKUP($Z16,'[1]Material DB'!$A$3:$AF$113,'[1]Material DB'!Z$40,FALSE))/100*$T16</f>
        <v>0</v>
      </c>
      <c r="AZ16" s="25">
        <f>(VLOOKUP($Z16,'[1]Material DB'!$A$3:$AF$113,'[1]Material DB'!AA$40,FALSE))/100*$T16</f>
        <v>0</v>
      </c>
      <c r="BA16" s="25">
        <f>(VLOOKUP($Z16,'[1]Material DB'!$A$3:$AF$113,'[1]Material DB'!AB$40,FALSE))/100*$T16</f>
        <v>0</v>
      </c>
      <c r="BB16" s="25">
        <f>(VLOOKUP($Z16,'[1]Material DB'!$A$3:$AF$113,'[1]Material DB'!AC$40,FALSE))/100*$T16</f>
        <v>0</v>
      </c>
      <c r="BC16" s="25">
        <f>(VLOOKUP($Z16,'[1]Material DB'!$A$3:$AF$113,'[1]Material DB'!AD$40,FALSE))/100*$T16</f>
        <v>0</v>
      </c>
      <c r="BD16" s="25">
        <f>(VLOOKUP($Z16,'[1]Material DB'!$A$3:$AF$113,'[1]Material DB'!AE$40,FALSE))/100*$T16</f>
        <v>0</v>
      </c>
      <c r="BE16" s="25">
        <f>(VLOOKUP($Z16,'[1]Material DB'!$A$3:$AF$113,'[1]Material DB'!AF$40,FALSE))/100*$T16</f>
        <v>0</v>
      </c>
      <c r="BF16" s="26">
        <f t="shared" si="6"/>
        <v>1.9</v>
      </c>
    </row>
    <row r="17" spans="1:58">
      <c r="A17" s="27"/>
      <c r="B17" s="28" t="s">
        <v>25</v>
      </c>
      <c r="C17" s="28"/>
      <c r="D17" s="28"/>
      <c r="E17" s="28"/>
      <c r="F17" s="52"/>
      <c r="G17" s="28"/>
      <c r="H17" s="29"/>
      <c r="I17" s="30" t="s">
        <v>133</v>
      </c>
      <c r="J17" s="31"/>
      <c r="K17" s="31"/>
      <c r="L17" s="31" t="s">
        <v>110</v>
      </c>
      <c r="M17" s="15">
        <v>0</v>
      </c>
      <c r="N17" s="44"/>
      <c r="O17" s="45"/>
      <c r="P17" s="32"/>
      <c r="Q17" s="32"/>
      <c r="R17" s="32"/>
      <c r="S17" s="46"/>
      <c r="T17" s="35">
        <f>M17*S17</f>
        <v>0</v>
      </c>
      <c r="U17" s="36">
        <f t="shared" si="4"/>
        <v>0</v>
      </c>
      <c r="V17" s="151"/>
      <c r="W17" s="28"/>
      <c r="X17" s="44"/>
      <c r="Y17" s="137" t="s">
        <v>25</v>
      </c>
      <c r="Z17" s="131"/>
      <c r="AA17" s="128" t="e">
        <f>(VLOOKUP($Z17,'[1]Material DB'!$A$3:$AF$113,'[1]Material DB'!B$40,FALSE))/100*$T17</f>
        <v>#N/A</v>
      </c>
      <c r="AB17" s="25" t="e">
        <f>(VLOOKUP($Z17,'[1]Material DB'!$A$3:$AF$113,'[1]Material DB'!C$40,FALSE))/100*$T17</f>
        <v>#N/A</v>
      </c>
      <c r="AC17" s="25" t="e">
        <f>(VLOOKUP($Z17,'[1]Material DB'!$A$3:$AF$113,'[1]Material DB'!D$40,FALSE))/100*$T17</f>
        <v>#N/A</v>
      </c>
      <c r="AD17" s="25" t="e">
        <f>(VLOOKUP($Z17,'[1]Material DB'!$A$3:$AF$113,'[1]Material DB'!E$40,FALSE))/100*$T17</f>
        <v>#N/A</v>
      </c>
      <c r="AE17" s="25" t="e">
        <f>(VLOOKUP($Z17,'[1]Material DB'!$A$3:$AF$113,'[1]Material DB'!F$40,FALSE))/100*$T17</f>
        <v>#N/A</v>
      </c>
      <c r="AF17" s="25" t="e">
        <f>(VLOOKUP($Z17,'[1]Material DB'!$A$3:$AF$113,'[1]Material DB'!G$40,FALSE))/100*$T17</f>
        <v>#N/A</v>
      </c>
      <c r="AG17" s="25" t="e">
        <f>(VLOOKUP($Z17,'[1]Material DB'!$A$3:$AF$113,'[1]Material DB'!H$40,FALSE))/100*$T17</f>
        <v>#N/A</v>
      </c>
      <c r="AH17" s="25" t="e">
        <f>(VLOOKUP($Z17,'[1]Material DB'!$A$3:$AF$113,'[1]Material DB'!I$40,FALSE))/100*$T17</f>
        <v>#N/A</v>
      </c>
      <c r="AI17" s="25" t="e">
        <f>(VLOOKUP($Z17,'[1]Material DB'!$A$3:$AF$113,'[1]Material DB'!J$40,FALSE))/100*$T17</f>
        <v>#N/A</v>
      </c>
      <c r="AJ17" s="25" t="e">
        <f>(VLOOKUP($Z17,'[1]Material DB'!$A$3:$AF$113,'[1]Material DB'!K$40,FALSE))/100*$T17</f>
        <v>#N/A</v>
      </c>
      <c r="AK17" s="25" t="e">
        <f>(VLOOKUP($Z17,'[1]Material DB'!$A$3:$AF$113,'[1]Material DB'!L$40,FALSE))/100*$T17</f>
        <v>#N/A</v>
      </c>
      <c r="AL17" s="25" t="e">
        <f>(VLOOKUP($Z17,'[1]Material DB'!$A$3:$AF$113,'[1]Material DB'!M$40,FALSE))/100*$T17</f>
        <v>#N/A</v>
      </c>
      <c r="AM17" s="25" t="e">
        <f>(VLOOKUP($Z17,'[1]Material DB'!$A$3:$AF$113,'[1]Material DB'!N$40,FALSE))/100*$T17</f>
        <v>#N/A</v>
      </c>
      <c r="AN17" s="25" t="e">
        <f>(VLOOKUP($Z17,'[1]Material DB'!$A$3:$AF$113,'[1]Material DB'!O$40,FALSE))/100*$T17</f>
        <v>#N/A</v>
      </c>
      <c r="AO17" s="25" t="e">
        <f>(VLOOKUP($Z17,'[1]Material DB'!$A$3:$AF$113,'[1]Material DB'!P$40,FALSE))/100*$T17</f>
        <v>#N/A</v>
      </c>
      <c r="AP17" s="25" t="e">
        <f>(VLOOKUP($Z17,'[1]Material DB'!$A$3:$AF$113,'[1]Material DB'!Q$40,FALSE))/100*$T17</f>
        <v>#N/A</v>
      </c>
      <c r="AQ17" s="25" t="e">
        <f>(VLOOKUP($Z17,'[1]Material DB'!$A$3:$AF$113,'[1]Material DB'!R$40,FALSE))/100*$T17</f>
        <v>#N/A</v>
      </c>
      <c r="AR17" s="25" t="e">
        <f>(VLOOKUP($Z17,'[1]Material DB'!$A$3:$AF$113,'[1]Material DB'!S$40,FALSE))/100*$T17</f>
        <v>#N/A</v>
      </c>
      <c r="AS17" s="25" t="e">
        <f>(VLOOKUP($Z17,'[1]Material DB'!$A$3:$AF$113,'[1]Material DB'!T$40,FALSE))/100*$T17</f>
        <v>#N/A</v>
      </c>
      <c r="AT17" s="25" t="e">
        <f>(VLOOKUP($Z17,'[1]Material DB'!$A$3:$AF$113,'[1]Material DB'!U$40,FALSE))/100*$T17</f>
        <v>#N/A</v>
      </c>
      <c r="AU17" s="25" t="e">
        <f>(VLOOKUP($Z17,'[1]Material DB'!$A$3:$AF$113,'[1]Material DB'!V$40,FALSE))/100*$T17</f>
        <v>#N/A</v>
      </c>
      <c r="AV17" s="25" t="e">
        <f>(VLOOKUP($Z17,'[1]Material DB'!$A$3:$AF$113,'[1]Material DB'!W$40,FALSE))/100*$T17</f>
        <v>#N/A</v>
      </c>
      <c r="AW17" s="25" t="e">
        <f>(VLOOKUP($Z17,'[1]Material DB'!$A$3:$AF$113,'[1]Material DB'!X$40,FALSE))/100*$T17</f>
        <v>#N/A</v>
      </c>
      <c r="AX17" s="25" t="e">
        <f>(VLOOKUP($Z17,'[1]Material DB'!$A$3:$AF$113,'[1]Material DB'!Y$40,FALSE))/100*$T17</f>
        <v>#N/A</v>
      </c>
      <c r="AY17" s="25" t="e">
        <f>(VLOOKUP($Z17,'[1]Material DB'!$A$3:$AF$113,'[1]Material DB'!Z$40,FALSE))/100*$T17</f>
        <v>#N/A</v>
      </c>
      <c r="AZ17" s="25" t="e">
        <f>(VLOOKUP($Z17,'[1]Material DB'!$A$3:$AF$113,'[1]Material DB'!AA$40,FALSE))/100*$T17</f>
        <v>#N/A</v>
      </c>
      <c r="BA17" s="25" t="e">
        <f>(VLOOKUP($Z17,'[1]Material DB'!$A$3:$AF$113,'[1]Material DB'!AB$40,FALSE))/100*$T17</f>
        <v>#N/A</v>
      </c>
      <c r="BB17" s="25" t="e">
        <f>(VLOOKUP($Z17,'[1]Material DB'!$A$3:$AF$113,'[1]Material DB'!AC$40,FALSE))/100*$T17</f>
        <v>#N/A</v>
      </c>
      <c r="BC17" s="25" t="e">
        <f>(VLOOKUP($Z17,'[1]Material DB'!$A$3:$AF$113,'[1]Material DB'!AD$40,FALSE))/100*$T17</f>
        <v>#N/A</v>
      </c>
      <c r="BD17" s="25" t="e">
        <f>(VLOOKUP($Z17,'[1]Material DB'!$A$3:$AF$113,'[1]Material DB'!AE$40,FALSE))/100*$T17</f>
        <v>#N/A</v>
      </c>
      <c r="BE17" s="25" t="e">
        <f>(VLOOKUP($Z17,'[1]Material DB'!$A$3:$AF$113,'[1]Material DB'!AF$40,FALSE))/100*$T17</f>
        <v>#N/A</v>
      </c>
      <c r="BF17" s="40" t="e">
        <f t="shared" si="6"/>
        <v>#N/A</v>
      </c>
    </row>
    <row r="18" spans="1:58" ht="15.75" thickBot="1">
      <c r="A18" s="53"/>
      <c r="B18" s="54" t="s">
        <v>25</v>
      </c>
      <c r="C18" s="54"/>
      <c r="D18" s="54"/>
      <c r="E18" s="54"/>
      <c r="F18" s="66"/>
      <c r="G18" s="54"/>
      <c r="H18" s="55"/>
      <c r="I18" s="56" t="s">
        <v>28</v>
      </c>
      <c r="J18" s="57"/>
      <c r="K18" s="57"/>
      <c r="L18" s="57" t="s">
        <v>171</v>
      </c>
      <c r="M18" s="58">
        <v>6</v>
      </c>
      <c r="N18" s="84" t="s">
        <v>26</v>
      </c>
      <c r="O18" s="85"/>
      <c r="P18" s="59"/>
      <c r="Q18" s="59"/>
      <c r="R18" s="59"/>
      <c r="S18" s="90">
        <f>T18/M18</f>
        <v>4.7333333333333334</v>
      </c>
      <c r="T18" s="62">
        <v>28.4</v>
      </c>
      <c r="U18" s="63">
        <f t="shared" si="4"/>
        <v>0.49024684964612469</v>
      </c>
      <c r="V18" s="4" t="s">
        <v>25</v>
      </c>
      <c r="W18" s="54"/>
      <c r="X18" s="142"/>
      <c r="Y18" s="138" t="s">
        <v>27</v>
      </c>
      <c r="Z18" s="145" t="s">
        <v>27</v>
      </c>
      <c r="AA18" s="291">
        <f>Module2!Z36*$M$18</f>
        <v>0</v>
      </c>
      <c r="AB18" s="291">
        <f>Module2!AA36*$M$18</f>
        <v>0</v>
      </c>
      <c r="AC18" s="291">
        <f>Module2!AB36*$M$18</f>
        <v>0</v>
      </c>
      <c r="AD18" s="291">
        <f>Module2!AC36*$M$18</f>
        <v>0</v>
      </c>
      <c r="AE18" s="291">
        <f>Module2!AD36*$M$18</f>
        <v>0</v>
      </c>
      <c r="AF18" s="291">
        <f>Module2!AE36*$M$18</f>
        <v>0</v>
      </c>
      <c r="AG18" s="291">
        <f>Module2!AF36*$M$18</f>
        <v>0</v>
      </c>
      <c r="AH18" s="291">
        <f>Module2!AG36*$M$18</f>
        <v>0</v>
      </c>
      <c r="AI18" s="291">
        <f>Module2!AH36*$M$18</f>
        <v>7.6490984639999997</v>
      </c>
      <c r="AJ18" s="291">
        <f>Module2!AI36*$M$18</f>
        <v>0</v>
      </c>
      <c r="AK18" s="291">
        <f>Module2!AJ36*$M$18</f>
        <v>0</v>
      </c>
      <c r="AL18" s="291">
        <f>Module2!AK36*$M$18</f>
        <v>0</v>
      </c>
      <c r="AM18" s="291">
        <f>Module2!AL36*$M$18</f>
        <v>0</v>
      </c>
      <c r="AN18" s="291">
        <f>Module2!AM36*$M$18</f>
        <v>0</v>
      </c>
      <c r="AO18" s="291">
        <f>Module2!AN36*$M$18</f>
        <v>0</v>
      </c>
      <c r="AP18" s="291">
        <f>Module2!AO36*$M$18</f>
        <v>0</v>
      </c>
      <c r="AQ18" s="291">
        <f>Module2!AP36*$M$18</f>
        <v>0</v>
      </c>
      <c r="AR18" s="291">
        <f>Module2!AQ36*$M$18</f>
        <v>0</v>
      </c>
      <c r="AS18" s="291">
        <f>Module2!AR36*$M$18</f>
        <v>0</v>
      </c>
      <c r="AT18" s="291">
        <f>Module2!AS36*$M$18</f>
        <v>0</v>
      </c>
      <c r="AU18" s="291">
        <f>Module2!AT36*$M$18</f>
        <v>0</v>
      </c>
      <c r="AV18" s="291">
        <f>Module2!AU36*$M$18</f>
        <v>0</v>
      </c>
      <c r="AW18" s="291">
        <f>Module2!AV36*$M$18</f>
        <v>0</v>
      </c>
      <c r="AX18" s="291">
        <f>Module2!AW36*$M$18</f>
        <v>0</v>
      </c>
      <c r="AY18" s="291">
        <f>Module2!AX36*$M$18</f>
        <v>0</v>
      </c>
      <c r="AZ18" s="291">
        <f>Module2!AY36*$M$18</f>
        <v>0</v>
      </c>
      <c r="BA18" s="291">
        <f>Module2!AZ36*$M$18</f>
        <v>5.0967672422400001E-3</v>
      </c>
      <c r="BB18" s="291">
        <f>Module2!BA36*$M$18</f>
        <v>0</v>
      </c>
      <c r="BC18" s="291">
        <f>Module2!BB36*$M$18</f>
        <v>0</v>
      </c>
      <c r="BD18" s="291">
        <f>Module2!BC36*$M$18</f>
        <v>0</v>
      </c>
      <c r="BE18" s="291">
        <f>Module2!BD36*$M$18</f>
        <v>4.61321035776E-3</v>
      </c>
      <c r="BF18" s="292">
        <f t="shared" si="6"/>
        <v>7.6588084415999997</v>
      </c>
    </row>
    <row r="19" spans="1:58" s="79" customFormat="1" ht="16.5" thickTop="1" thickBot="1">
      <c r="A19" s="69" t="s">
        <v>25</v>
      </c>
      <c r="B19" s="70"/>
      <c r="C19" s="70"/>
      <c r="D19" s="70"/>
      <c r="E19" s="70"/>
      <c r="F19" s="88"/>
      <c r="G19" s="97"/>
      <c r="H19" s="71"/>
      <c r="I19" s="72" t="s">
        <v>87</v>
      </c>
      <c r="J19" s="73"/>
      <c r="K19" s="73"/>
      <c r="L19" s="73" t="s">
        <v>172</v>
      </c>
      <c r="M19" s="74">
        <v>1</v>
      </c>
      <c r="N19" s="74" t="s">
        <v>26</v>
      </c>
      <c r="O19" s="73" t="s">
        <v>22</v>
      </c>
      <c r="P19" s="73">
        <v>110</v>
      </c>
      <c r="Q19" s="73" t="s">
        <v>23</v>
      </c>
      <c r="R19" s="75" t="s">
        <v>24</v>
      </c>
      <c r="S19" s="435">
        <f>T13+SUM(T16:T18)</f>
        <v>57.929999999999993</v>
      </c>
      <c r="T19" s="436"/>
      <c r="U19" s="437"/>
      <c r="V19" s="74" t="s">
        <v>25</v>
      </c>
      <c r="W19" s="75"/>
      <c r="X19" s="143"/>
      <c r="Y19" s="139" t="s">
        <v>27</v>
      </c>
      <c r="Z19" s="135" t="s">
        <v>27</v>
      </c>
      <c r="AA19" s="288">
        <f>SUMIF(AA13,"&gt;0")+SUMIF(AA16:AA18,"&gt;0")</f>
        <v>8.0966140000000048E-2</v>
      </c>
      <c r="AB19" s="290">
        <f t="shared" ref="AB19:BF19" si="7">SUMIF(AB13,"&gt;0")+SUMIF(AB16:AB18,"&gt;0")</f>
        <v>0</v>
      </c>
      <c r="AC19" s="290">
        <f t="shared" si="7"/>
        <v>17.151304820000007</v>
      </c>
      <c r="AD19" s="290">
        <f t="shared" si="7"/>
        <v>0.45937500000000003</v>
      </c>
      <c r="AE19" s="290">
        <f t="shared" si="7"/>
        <v>2.161763214</v>
      </c>
      <c r="AF19" s="290">
        <f t="shared" si="7"/>
        <v>2.7900000000000001E-2</v>
      </c>
      <c r="AG19" s="290">
        <f t="shared" si="7"/>
        <v>0</v>
      </c>
      <c r="AH19" s="290">
        <f t="shared" si="7"/>
        <v>8.4848506659999998</v>
      </c>
      <c r="AI19" s="290">
        <f t="shared" si="7"/>
        <v>7.7930166239999998</v>
      </c>
      <c r="AJ19" s="290">
        <f t="shared" si="7"/>
        <v>0</v>
      </c>
      <c r="AK19" s="290">
        <f t="shared" si="7"/>
        <v>0</v>
      </c>
      <c r="AL19" s="290">
        <f t="shared" si="7"/>
        <v>0</v>
      </c>
      <c r="AM19" s="290">
        <f t="shared" si="7"/>
        <v>0</v>
      </c>
      <c r="AN19" s="290">
        <f t="shared" si="7"/>
        <v>2.7899999999999999E-3</v>
      </c>
      <c r="AO19" s="290">
        <f t="shared" si="7"/>
        <v>5.2790000000000004E-2</v>
      </c>
      <c r="AP19" s="290">
        <f t="shared" si="7"/>
        <v>3.116E-2</v>
      </c>
      <c r="AQ19" s="290">
        <f t="shared" si="7"/>
        <v>0</v>
      </c>
      <c r="AR19" s="290">
        <f t="shared" si="7"/>
        <v>0</v>
      </c>
      <c r="AS19" s="290">
        <f t="shared" si="7"/>
        <v>1.0579999999999999E-2</v>
      </c>
      <c r="AT19" s="290">
        <f t="shared" si="7"/>
        <v>0.9239099999999999</v>
      </c>
      <c r="AU19" s="290">
        <f t="shared" si="7"/>
        <v>0</v>
      </c>
      <c r="AV19" s="290">
        <f t="shared" si="7"/>
        <v>0</v>
      </c>
      <c r="AW19" s="290">
        <f t="shared" si="7"/>
        <v>0</v>
      </c>
      <c r="AX19" s="290">
        <f t="shared" si="7"/>
        <v>0</v>
      </c>
      <c r="AY19" s="290">
        <f t="shared" si="7"/>
        <v>0</v>
      </c>
      <c r="AZ19" s="290">
        <f t="shared" si="7"/>
        <v>0</v>
      </c>
      <c r="BA19" s="290">
        <f t="shared" si="7"/>
        <v>5.0967672422400001E-3</v>
      </c>
      <c r="BB19" s="290">
        <f t="shared" si="7"/>
        <v>0</v>
      </c>
      <c r="BC19" s="290">
        <f t="shared" si="7"/>
        <v>0</v>
      </c>
      <c r="BD19" s="290">
        <f t="shared" si="7"/>
        <v>0</v>
      </c>
      <c r="BE19" s="290">
        <f t="shared" si="7"/>
        <v>4.61321035776E-3</v>
      </c>
      <c r="BF19" s="287">
        <f t="shared" si="7"/>
        <v>37.190116441600011</v>
      </c>
    </row>
    <row r="22" spans="1:58">
      <c r="L22" s="2" t="s">
        <v>256</v>
      </c>
      <c r="T22" s="2">
        <f>27.63+1.9+(1.978*6)</f>
        <v>41.397999999999996</v>
      </c>
      <c r="U22" s="2">
        <f>T22*8</f>
        <v>331.18399999999997</v>
      </c>
    </row>
  </sheetData>
  <mergeCells count="23">
    <mergeCell ref="Y1:Z1"/>
    <mergeCell ref="AA1:BF1"/>
    <mergeCell ref="S9:U9"/>
    <mergeCell ref="A1:H1"/>
    <mergeCell ref="S10:U10"/>
    <mergeCell ref="I1:I2"/>
    <mergeCell ref="J1:J2"/>
    <mergeCell ref="K1:K2"/>
    <mergeCell ref="L1:L2"/>
    <mergeCell ref="M1:M2"/>
    <mergeCell ref="N1:N2"/>
    <mergeCell ref="S1:X1"/>
    <mergeCell ref="Y11:Z11"/>
    <mergeCell ref="AA11:BF11"/>
    <mergeCell ref="S19:U19"/>
    <mergeCell ref="A11:H11"/>
    <mergeCell ref="I11:I12"/>
    <mergeCell ref="J11:J12"/>
    <mergeCell ref="K11:K12"/>
    <mergeCell ref="L11:L12"/>
    <mergeCell ref="M11:M12"/>
    <mergeCell ref="N11:N12"/>
    <mergeCell ref="S11:X11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30"/>
  <sheetViews>
    <sheetView zoomScale="85" zoomScaleNormal="85" workbookViewId="0">
      <selection activeCell="J48" sqref="J48"/>
    </sheetView>
  </sheetViews>
  <sheetFormatPr defaultRowHeight="15"/>
  <cols>
    <col min="1" max="5" width="2.140625" style="2" bestFit="1" customWidth="1"/>
    <col min="6" max="6" width="2.140625" style="80" customWidth="1"/>
    <col min="7" max="7" width="15" style="2" bestFit="1" customWidth="1"/>
    <col min="8" max="9" width="9.140625" style="2" hidden="1" customWidth="1"/>
    <col min="10" max="10" width="48.7109375" style="2" bestFit="1" customWidth="1"/>
    <col min="11" max="12" width="6.7109375" style="2" customWidth="1"/>
    <col min="13" max="13" width="8.28515625" style="2" hidden="1" customWidth="1"/>
    <col min="14" max="16" width="9.140625" style="2" hidden="1" customWidth="1"/>
    <col min="17" max="17" width="9.7109375" style="81" customWidth="1"/>
    <col min="18" max="18" width="9.7109375" style="2" customWidth="1"/>
    <col min="19" max="19" width="10.7109375" style="2" customWidth="1"/>
    <col min="20" max="20" width="6.85546875" style="2" bestFit="1" customWidth="1"/>
    <col min="21" max="21" width="10.42578125" style="2" bestFit="1" customWidth="1"/>
    <col min="22" max="22" width="7.5703125" style="2" bestFit="1" customWidth="1"/>
    <col min="23" max="23" width="33.28515625" style="81" bestFit="1" customWidth="1"/>
    <col min="24" max="24" width="20.7109375" style="81" customWidth="1"/>
    <col min="25" max="25" width="9.140625" style="82"/>
    <col min="26" max="16384" width="9.140625" style="2"/>
  </cols>
  <sheetData>
    <row r="1" spans="1:56">
      <c r="A1" s="440" t="s">
        <v>0</v>
      </c>
      <c r="B1" s="441"/>
      <c r="C1" s="441"/>
      <c r="D1" s="441"/>
      <c r="E1" s="441"/>
      <c r="F1" s="442"/>
      <c r="G1" s="443" t="s">
        <v>1</v>
      </c>
      <c r="H1" s="445" t="s">
        <v>2</v>
      </c>
      <c r="I1" s="445" t="s">
        <v>3</v>
      </c>
      <c r="J1" s="445" t="s">
        <v>4</v>
      </c>
      <c r="K1" s="445" t="s">
        <v>5</v>
      </c>
      <c r="L1" s="447" t="s">
        <v>6</v>
      </c>
      <c r="M1" s="1"/>
      <c r="N1" s="1"/>
      <c r="O1" s="1"/>
      <c r="P1" s="1"/>
      <c r="Q1" s="449" t="s">
        <v>7</v>
      </c>
      <c r="R1" s="450"/>
      <c r="S1" s="450"/>
      <c r="T1" s="450"/>
      <c r="U1" s="450"/>
      <c r="V1" s="458"/>
      <c r="W1" s="451" t="s">
        <v>8</v>
      </c>
      <c r="X1" s="452"/>
      <c r="Y1" s="453" t="s">
        <v>9</v>
      </c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4"/>
    </row>
    <row r="2" spans="1:56" ht="24" thickBot="1">
      <c r="A2" s="3">
        <v>0</v>
      </c>
      <c r="B2" s="4">
        <v>1</v>
      </c>
      <c r="C2" s="4">
        <v>2</v>
      </c>
      <c r="D2" s="4">
        <v>3</v>
      </c>
      <c r="E2" s="4">
        <v>4</v>
      </c>
      <c r="F2" s="5">
        <v>5</v>
      </c>
      <c r="G2" s="444"/>
      <c r="H2" s="446"/>
      <c r="I2" s="446"/>
      <c r="J2" s="446"/>
      <c r="K2" s="446"/>
      <c r="L2" s="448"/>
      <c r="M2" s="6" t="s">
        <v>10</v>
      </c>
      <c r="N2" s="6" t="s">
        <v>11</v>
      </c>
      <c r="O2" s="6"/>
      <c r="P2" s="6" t="s">
        <v>12</v>
      </c>
      <c r="Q2" s="7" t="s">
        <v>13</v>
      </c>
      <c r="R2" s="8" t="s">
        <v>14</v>
      </c>
      <c r="S2" s="8" t="s">
        <v>15</v>
      </c>
      <c r="T2" s="9" t="s">
        <v>16</v>
      </c>
      <c r="U2" s="9" t="s">
        <v>17</v>
      </c>
      <c r="V2" s="140" t="s">
        <v>18</v>
      </c>
      <c r="W2" s="127" t="s">
        <v>19</v>
      </c>
      <c r="X2" s="5" t="s">
        <v>20</v>
      </c>
      <c r="Y2" s="127" t="str">
        <f>'[1]Material DB'!B2</f>
        <v>H</v>
      </c>
      <c r="Z2" s="4" t="str">
        <f>'[1]Material DB'!C2</f>
        <v>B</v>
      </c>
      <c r="AA2" s="4" t="str">
        <f>'[1]Material DB'!D2</f>
        <v>C</v>
      </c>
      <c r="AB2" s="4" t="str">
        <f>'[1]Material DB'!E2</f>
        <v>N</v>
      </c>
      <c r="AC2" s="4" t="str">
        <f>'[1]Material DB'!F2</f>
        <v>O</v>
      </c>
      <c r="AD2" s="4" t="str">
        <f>'[1]Material DB'!G2</f>
        <v>F</v>
      </c>
      <c r="AE2" s="4" t="str">
        <f>'[1]Material DB'!H2</f>
        <v>Mg</v>
      </c>
      <c r="AF2" s="4" t="str">
        <f>'[1]Material DB'!I2</f>
        <v>Al</v>
      </c>
      <c r="AG2" s="4" t="str">
        <f>'[1]Material DB'!J2</f>
        <v>Si</v>
      </c>
      <c r="AH2" s="4" t="str">
        <f>'[1]Material DB'!K2</f>
        <v>P</v>
      </c>
      <c r="AI2" s="4" t="str">
        <f>'[1]Material DB'!L2</f>
        <v>S</v>
      </c>
      <c r="AJ2" s="4" t="str">
        <f>'[1]Material DB'!M2</f>
        <v>Ti</v>
      </c>
      <c r="AK2" s="4" t="str">
        <f>'[1]Material DB'!N2</f>
        <v>V</v>
      </c>
      <c r="AL2" s="4" t="str">
        <f>'[1]Material DB'!O2</f>
        <v>Cr</v>
      </c>
      <c r="AM2" s="4" t="str">
        <f>'[1]Material DB'!P2</f>
        <v>Mn</v>
      </c>
      <c r="AN2" s="4" t="str">
        <f>'[1]Material DB'!Q2</f>
        <v>Fe</v>
      </c>
      <c r="AO2" s="4" t="str">
        <f>'[1]Material DB'!R2</f>
        <v>Co</v>
      </c>
      <c r="AP2" s="4" t="str">
        <f>'[1]Material DB'!S2</f>
        <v>Ni</v>
      </c>
      <c r="AQ2" s="4" t="str">
        <f>'[1]Material DB'!T2</f>
        <v>Cu</v>
      </c>
      <c r="AR2" s="4" t="str">
        <f>'[1]Material DB'!U2</f>
        <v>Zn</v>
      </c>
      <c r="AS2" s="4" t="str">
        <f>'[1]Material DB'!V2</f>
        <v>Mo</v>
      </c>
      <c r="AT2" s="4" t="str">
        <f>'[1]Material DB'!W2</f>
        <v>Ru</v>
      </c>
      <c r="AU2" s="4" t="str">
        <f>'[1]Material DB'!X2</f>
        <v>Pd</v>
      </c>
      <c r="AV2" s="4" t="str">
        <f>'[1]Material DB'!Y2</f>
        <v>Ag</v>
      </c>
      <c r="AW2" s="4" t="str">
        <f>'[1]Material DB'!Z2</f>
        <v>Cd</v>
      </c>
      <c r="AX2" s="4" t="str">
        <f>'[1]Material DB'!AA2</f>
        <v>In</v>
      </c>
      <c r="AY2" s="4" t="str">
        <f>'[1]Material DB'!AB2</f>
        <v>Sn</v>
      </c>
      <c r="AZ2" s="4" t="str">
        <f>'[1]Material DB'!AC2</f>
        <v>Ba</v>
      </c>
      <c r="BA2" s="4" t="str">
        <f>'[1]Material DB'!AD2</f>
        <v>W</v>
      </c>
      <c r="BB2" s="4" t="str">
        <f>'[1]Material DB'!AE2</f>
        <v>Au</v>
      </c>
      <c r="BC2" s="4" t="str">
        <f>'[1]Material DB'!AF2</f>
        <v>Pb</v>
      </c>
      <c r="BD2" s="5" t="s">
        <v>21</v>
      </c>
    </row>
    <row r="3" spans="1:56" ht="15.75" thickTop="1">
      <c r="A3" s="27"/>
      <c r="B3" s="28" t="s">
        <v>25</v>
      </c>
      <c r="C3" s="28"/>
      <c r="D3" s="28"/>
      <c r="E3" s="28"/>
      <c r="F3" s="29"/>
      <c r="G3" s="188" t="s">
        <v>114</v>
      </c>
      <c r="H3" s="189"/>
      <c r="I3" s="189"/>
      <c r="J3" s="189" t="s">
        <v>91</v>
      </c>
      <c r="K3" s="15">
        <v>3</v>
      </c>
      <c r="L3" s="190" t="s">
        <v>26</v>
      </c>
      <c r="M3" s="30"/>
      <c r="N3" s="31"/>
      <c r="O3" s="31"/>
      <c r="P3" s="31"/>
      <c r="Q3" s="46">
        <f>R3/K3</f>
        <v>0.13333333333333333</v>
      </c>
      <c r="R3" s="191">
        <v>0.4</v>
      </c>
      <c r="S3" s="199">
        <f>R3/Q$25</f>
        <v>1.4743826022852931E-2</v>
      </c>
      <c r="T3" s="193" t="s">
        <v>206</v>
      </c>
      <c r="U3" s="15"/>
      <c r="V3" s="190"/>
      <c r="W3" s="194" t="s">
        <v>167</v>
      </c>
      <c r="X3" s="198" t="s">
        <v>183</v>
      </c>
      <c r="Y3" s="25">
        <f>(VLOOKUP($X3,'[1]Material DB'!$A$3:$AF$113,'[1]Material DB'!B$40,FALSE))/100*$R3</f>
        <v>9.784000000000001E-3</v>
      </c>
      <c r="Z3" s="25">
        <f>(VLOOKUP($X3,'[1]Material DB'!$A$3:$AF$113,'[1]Material DB'!C$40,FALSE))/100*$R3</f>
        <v>0</v>
      </c>
      <c r="AA3" s="25">
        <f>(VLOOKUP($X3,'[1]Material DB'!$A$3:$AF$113,'[1]Material DB'!D$40,FALSE))/100*$R3</f>
        <v>0.35236400000000001</v>
      </c>
      <c r="AB3" s="25">
        <f>(VLOOKUP($X3,'[1]Material DB'!$A$3:$AF$113,'[1]Material DB'!E$40,FALSE))/100*$R3</f>
        <v>0</v>
      </c>
      <c r="AC3" s="25">
        <f>(VLOOKUP($X3,'[1]Material DB'!$A$3:$AF$113,'[1]Material DB'!F$40,FALSE))/100*$R3</f>
        <v>3.916E-2</v>
      </c>
      <c r="AD3" s="25">
        <f>(VLOOKUP($X3,'[1]Material DB'!$A$3:$AF$113,'[1]Material DB'!G$40,FALSE))/100*$R3</f>
        <v>0</v>
      </c>
      <c r="AE3" s="25">
        <f>(VLOOKUP($X3,'[1]Material DB'!$A$3:$AF$113,'[1]Material DB'!H$40,FALSE))/100*$R3</f>
        <v>0</v>
      </c>
      <c r="AF3" s="25">
        <f>(VLOOKUP($X3,'[1]Material DB'!$A$3:$AF$113,'[1]Material DB'!I$40,FALSE))/100*$R3</f>
        <v>0</v>
      </c>
      <c r="AG3" s="25">
        <f>(VLOOKUP($X3,'[1]Material DB'!$A$3:$AF$113,'[1]Material DB'!J$40,FALSE))/100*$R3</f>
        <v>0</v>
      </c>
      <c r="AH3" s="25">
        <f>(VLOOKUP($X3,'[1]Material DB'!$A$3:$AF$113,'[1]Material DB'!K$40,FALSE))/100*$R3</f>
        <v>0</v>
      </c>
      <c r="AI3" s="25">
        <f>(VLOOKUP($X3,'[1]Material DB'!$A$3:$AF$113,'[1]Material DB'!L$40,FALSE))/100*$R3</f>
        <v>0</v>
      </c>
      <c r="AJ3" s="25">
        <f>(VLOOKUP($X3,'[1]Material DB'!$A$3:$AF$113,'[1]Material DB'!M$40,FALSE))/100*$R3</f>
        <v>0</v>
      </c>
      <c r="AK3" s="25">
        <f>(VLOOKUP($X3,'[1]Material DB'!$A$3:$AF$113,'[1]Material DB'!N$40,FALSE))/100*$R3</f>
        <v>0</v>
      </c>
      <c r="AL3" s="25">
        <f>(VLOOKUP($X3,'[1]Material DB'!$A$3:$AF$113,'[1]Material DB'!O$40,FALSE))/100*$R3</f>
        <v>0</v>
      </c>
      <c r="AM3" s="25">
        <f>(VLOOKUP($X3,'[1]Material DB'!$A$3:$AF$113,'[1]Material DB'!P$40,FALSE))/100*$R3</f>
        <v>0</v>
      </c>
      <c r="AN3" s="25">
        <f>(VLOOKUP($X3,'[1]Material DB'!$A$3:$AF$113,'[1]Material DB'!Q$40,FALSE))/100*$R3</f>
        <v>0</v>
      </c>
      <c r="AO3" s="25">
        <f>(VLOOKUP($X3,'[1]Material DB'!$A$3:$AF$113,'[1]Material DB'!R$40,FALSE))/100*$R3</f>
        <v>0</v>
      </c>
      <c r="AP3" s="25">
        <f>(VLOOKUP($X3,'[1]Material DB'!$A$3:$AF$113,'[1]Material DB'!S$40,FALSE))/100*$R3</f>
        <v>0</v>
      </c>
      <c r="AQ3" s="25">
        <f>(VLOOKUP($X3,'[1]Material DB'!$A$3:$AF$113,'[1]Material DB'!T$40,FALSE))/100*$R3</f>
        <v>0</v>
      </c>
      <c r="AR3" s="25">
        <f>(VLOOKUP($X3,'[1]Material DB'!$A$3:$AF$113,'[1]Material DB'!U$40,FALSE))/100*$R3</f>
        <v>0</v>
      </c>
      <c r="AS3" s="25">
        <f>(VLOOKUP($X3,'[1]Material DB'!$A$3:$AF$113,'[1]Material DB'!V$40,FALSE))/100*$R3</f>
        <v>0</v>
      </c>
      <c r="AT3" s="25">
        <f>(VLOOKUP($X3,'[1]Material DB'!$A$3:$AF$113,'[1]Material DB'!W$40,FALSE))/100*$R3</f>
        <v>0</v>
      </c>
      <c r="AU3" s="25">
        <f>(VLOOKUP($X3,'[1]Material DB'!$A$3:$AF$113,'[1]Material DB'!X$40,FALSE))/100*$R3</f>
        <v>0</v>
      </c>
      <c r="AV3" s="25">
        <f>(VLOOKUP($X3,'[1]Material DB'!$A$3:$AF$113,'[1]Material DB'!Y$40,FALSE))/100*$R3</f>
        <v>0</v>
      </c>
      <c r="AW3" s="25">
        <f>(VLOOKUP($X3,'[1]Material DB'!$A$3:$AF$113,'[1]Material DB'!Z$40,FALSE))/100*$R3</f>
        <v>0</v>
      </c>
      <c r="AX3" s="25">
        <f>(VLOOKUP($X3,'[1]Material DB'!$A$3:$AF$113,'[1]Material DB'!AA$40,FALSE))/100*$R3</f>
        <v>0</v>
      </c>
      <c r="AY3" s="25">
        <f>(VLOOKUP($X3,'[1]Material DB'!$A$3:$AF$113,'[1]Material DB'!AB$40,FALSE))/100*$R3</f>
        <v>0</v>
      </c>
      <c r="AZ3" s="25">
        <f>(VLOOKUP($X3,'[1]Material DB'!$A$3:$AF$113,'[1]Material DB'!AC$40,FALSE))/100*$R3</f>
        <v>0</v>
      </c>
      <c r="BA3" s="25">
        <f>(VLOOKUP($X3,'[1]Material DB'!$A$3:$AF$113,'[1]Material DB'!AD$40,FALSE))/100*$R3</f>
        <v>0</v>
      </c>
      <c r="BB3" s="25">
        <f>(VLOOKUP($X3,'[1]Material DB'!$A$3:$AF$113,'[1]Material DB'!AE$40,FALSE))/100*$R3</f>
        <v>0</v>
      </c>
      <c r="BC3" s="25">
        <f>(VLOOKUP($X3,'[1]Material DB'!$A$3:$AF$113,'[1]Material DB'!AF$40,FALSE))/100*$R3</f>
        <v>0</v>
      </c>
      <c r="BD3" s="40">
        <f t="shared" ref="BD3:BD24" si="0">SUM(Y3:BC3)</f>
        <v>0.401308</v>
      </c>
    </row>
    <row r="4" spans="1:56">
      <c r="A4" s="10"/>
      <c r="B4" s="11" t="s">
        <v>25</v>
      </c>
      <c r="C4" s="11"/>
      <c r="D4" s="11"/>
      <c r="E4" s="11"/>
      <c r="F4" s="12"/>
      <c r="G4" s="30" t="s">
        <v>115</v>
      </c>
      <c r="H4" s="31"/>
      <c r="I4" s="31"/>
      <c r="J4" s="31" t="s">
        <v>244</v>
      </c>
      <c r="K4" s="15">
        <v>1</v>
      </c>
      <c r="L4" s="190" t="s">
        <v>160</v>
      </c>
      <c r="M4" s="30"/>
      <c r="N4" s="31"/>
      <c r="O4" s="31"/>
      <c r="P4" s="31"/>
      <c r="Q4" s="46">
        <v>0.03</v>
      </c>
      <c r="R4" s="191">
        <f t="shared" ref="R4:R23" si="1">K4*Q4</f>
        <v>0.03</v>
      </c>
      <c r="S4" s="192">
        <f t="shared" ref="S4:S24" si="2">R4/Q$25</f>
        <v>1.1057869517139699E-3</v>
      </c>
      <c r="T4" s="193" t="s">
        <v>206</v>
      </c>
      <c r="U4" s="15"/>
      <c r="V4" s="190"/>
      <c r="W4" s="194" t="s">
        <v>158</v>
      </c>
      <c r="X4" s="198" t="s">
        <v>159</v>
      </c>
      <c r="Y4" s="25">
        <f>(VLOOKUP($X4,'[1]Material DB'!$A$3:$AF$113,'[1]Material DB'!B$40,FALSE))/100*$R4</f>
        <v>2.1899999999999997E-3</v>
      </c>
      <c r="Z4" s="25">
        <f>(VLOOKUP($X4,'[1]Material DB'!$A$3:$AF$113,'[1]Material DB'!C$40,FALSE))/100*$R4</f>
        <v>0</v>
      </c>
      <c r="AA4" s="25">
        <f>(VLOOKUP($X4,'[1]Material DB'!$A$3:$AF$113,'[1]Material DB'!D$40,FALSE))/100*$R4</f>
        <v>2.2890000000000001E-2</v>
      </c>
      <c r="AB4" s="25">
        <f>(VLOOKUP($X4,'[1]Material DB'!$A$3:$AF$113,'[1]Material DB'!E$40,FALSE))/100*$R4</f>
        <v>0</v>
      </c>
      <c r="AC4" s="25">
        <f>(VLOOKUP($X4,'[1]Material DB'!$A$3:$AF$113,'[1]Material DB'!F$40,FALSE))/100*$R4</f>
        <v>4.919999999999999E-3</v>
      </c>
      <c r="AD4" s="25">
        <f>(VLOOKUP($X4,'[1]Material DB'!$A$3:$AF$113,'[1]Material DB'!G$40,FALSE))/100*$R4</f>
        <v>0</v>
      </c>
      <c r="AE4" s="25">
        <f>(VLOOKUP($X4,'[1]Material DB'!$A$3:$AF$113,'[1]Material DB'!H$40,FALSE))/100*$R4</f>
        <v>0</v>
      </c>
      <c r="AF4" s="25">
        <f>(VLOOKUP($X4,'[1]Material DB'!$A$3:$AF$113,'[1]Material DB'!I$40,FALSE))/100*$R4</f>
        <v>0</v>
      </c>
      <c r="AG4" s="25">
        <f>(VLOOKUP($X4,'[1]Material DB'!$A$3:$AF$113,'[1]Material DB'!J$40,FALSE))/100*$R4</f>
        <v>0</v>
      </c>
      <c r="AH4" s="25">
        <f>(VLOOKUP($X4,'[1]Material DB'!$A$3:$AF$113,'[1]Material DB'!K$40,FALSE))/100*$R4</f>
        <v>0</v>
      </c>
      <c r="AI4" s="25">
        <f>(VLOOKUP($X4,'[1]Material DB'!$A$3:$AF$113,'[1]Material DB'!L$40,FALSE))/100*$R4</f>
        <v>0</v>
      </c>
      <c r="AJ4" s="25">
        <f>(VLOOKUP($X4,'[1]Material DB'!$A$3:$AF$113,'[1]Material DB'!M$40,FALSE))/100*$R4</f>
        <v>0</v>
      </c>
      <c r="AK4" s="25">
        <f>(VLOOKUP($X4,'[1]Material DB'!$A$3:$AF$113,'[1]Material DB'!N$40,FALSE))/100*$R4</f>
        <v>0</v>
      </c>
      <c r="AL4" s="25">
        <f>(VLOOKUP($X4,'[1]Material DB'!$A$3:$AF$113,'[1]Material DB'!O$40,FALSE))/100*$R4</f>
        <v>0</v>
      </c>
      <c r="AM4" s="25">
        <f>(VLOOKUP($X4,'[1]Material DB'!$A$3:$AF$113,'[1]Material DB'!P$40,FALSE))/100*$R4</f>
        <v>0</v>
      </c>
      <c r="AN4" s="25">
        <f>(VLOOKUP($X4,'[1]Material DB'!$A$3:$AF$113,'[1]Material DB'!Q$40,FALSE))/100*$R4</f>
        <v>0</v>
      </c>
      <c r="AO4" s="25">
        <f>(VLOOKUP($X4,'[1]Material DB'!$A$3:$AF$113,'[1]Material DB'!R$40,FALSE))/100*$R4</f>
        <v>0</v>
      </c>
      <c r="AP4" s="25">
        <f>(VLOOKUP($X4,'[1]Material DB'!$A$3:$AF$113,'[1]Material DB'!S$40,FALSE))/100*$R4</f>
        <v>0</v>
      </c>
      <c r="AQ4" s="25">
        <f>(VLOOKUP($X4,'[1]Material DB'!$A$3:$AF$113,'[1]Material DB'!T$40,FALSE))/100*$R4</f>
        <v>0</v>
      </c>
      <c r="AR4" s="25">
        <f>(VLOOKUP($X4,'[1]Material DB'!$A$3:$AF$113,'[1]Material DB'!U$40,FALSE))/100*$R4</f>
        <v>0</v>
      </c>
      <c r="AS4" s="25">
        <f>(VLOOKUP($X4,'[1]Material DB'!$A$3:$AF$113,'[1]Material DB'!V$40,FALSE))/100*$R4</f>
        <v>0</v>
      </c>
      <c r="AT4" s="25">
        <f>(VLOOKUP($X4,'[1]Material DB'!$A$3:$AF$113,'[1]Material DB'!W$40,FALSE))/100*$R4</f>
        <v>0</v>
      </c>
      <c r="AU4" s="25">
        <f>(VLOOKUP($X4,'[1]Material DB'!$A$3:$AF$113,'[1]Material DB'!X$40,FALSE))/100*$R4</f>
        <v>0</v>
      </c>
      <c r="AV4" s="25">
        <f>(VLOOKUP($X4,'[1]Material DB'!$A$3:$AF$113,'[1]Material DB'!Y$40,FALSE))/100*$R4</f>
        <v>0</v>
      </c>
      <c r="AW4" s="25">
        <f>(VLOOKUP($X4,'[1]Material DB'!$A$3:$AF$113,'[1]Material DB'!Z$40,FALSE))/100*$R4</f>
        <v>0</v>
      </c>
      <c r="AX4" s="25">
        <f>(VLOOKUP($X4,'[1]Material DB'!$A$3:$AF$113,'[1]Material DB'!AA$40,FALSE))/100*$R4</f>
        <v>0</v>
      </c>
      <c r="AY4" s="25">
        <f>(VLOOKUP($X4,'[1]Material DB'!$A$3:$AF$113,'[1]Material DB'!AB$40,FALSE))/100*$R4</f>
        <v>0</v>
      </c>
      <c r="AZ4" s="25">
        <f>(VLOOKUP($X4,'[1]Material DB'!$A$3:$AF$113,'[1]Material DB'!AC$40,FALSE))/100*$R4</f>
        <v>0</v>
      </c>
      <c r="BA4" s="25">
        <f>(VLOOKUP($X4,'[1]Material DB'!$A$3:$AF$113,'[1]Material DB'!AD$40,FALSE))/100*$R4</f>
        <v>0</v>
      </c>
      <c r="BB4" s="25">
        <f>(VLOOKUP($X4,'[1]Material DB'!$A$3:$AF$113,'[1]Material DB'!AE$40,FALSE))/100*$R4</f>
        <v>0</v>
      </c>
      <c r="BC4" s="25">
        <f>(VLOOKUP($X4,'[1]Material DB'!$A$3:$AF$113,'[1]Material DB'!AF$40,FALSE))/100*$R4</f>
        <v>0</v>
      </c>
      <c r="BD4" s="26">
        <f t="shared" si="0"/>
        <v>0.03</v>
      </c>
    </row>
    <row r="5" spans="1:56">
      <c r="A5" s="27"/>
      <c r="B5" s="28" t="s">
        <v>25</v>
      </c>
      <c r="C5" s="28"/>
      <c r="D5" s="28"/>
      <c r="E5" s="28"/>
      <c r="F5" s="29"/>
      <c r="G5" s="30" t="s">
        <v>116</v>
      </c>
      <c r="H5" s="31"/>
      <c r="I5" s="31"/>
      <c r="J5" s="31" t="s">
        <v>93</v>
      </c>
      <c r="K5" s="15">
        <v>1</v>
      </c>
      <c r="L5" s="190" t="s">
        <v>26</v>
      </c>
      <c r="M5" s="30"/>
      <c r="N5" s="31"/>
      <c r="O5" s="31"/>
      <c r="P5" s="31"/>
      <c r="Q5" s="50">
        <f>R8+R13+R17</f>
        <v>26.7</v>
      </c>
      <c r="R5" s="191">
        <f t="shared" si="1"/>
        <v>26.7</v>
      </c>
      <c r="S5" s="192">
        <f t="shared" si="2"/>
        <v>0.98415038702543312</v>
      </c>
      <c r="T5" s="193" t="s">
        <v>206</v>
      </c>
      <c r="U5" s="15"/>
      <c r="V5" s="196"/>
      <c r="W5" s="195" t="s">
        <v>27</v>
      </c>
      <c r="X5" s="197" t="s">
        <v>27</v>
      </c>
      <c r="Y5" s="280">
        <f>(SUMIF(Y6:Y8,"&gt;0")+SUMIF(Y13,"&gt;0")+SUMIF(Y17,"&gt;0"))*$K5</f>
        <v>8.0300000000000545E-3</v>
      </c>
      <c r="Z5" s="280">
        <f t="shared" ref="Z5:BC5" si="3">(SUMIF(Z6:Z8,"&gt;0")+SUMIF(Z13,"&gt;0")+SUMIF(Z17,"&gt;0"))*$K5</f>
        <v>0</v>
      </c>
      <c r="AA5" s="280">
        <f t="shared" si="3"/>
        <v>16.224555000000002</v>
      </c>
      <c r="AB5" s="280">
        <f t="shared" si="3"/>
        <v>0.45937500000000003</v>
      </c>
      <c r="AC5" s="280">
        <f t="shared" si="3"/>
        <v>1.2941300000000002</v>
      </c>
      <c r="AD5" s="280">
        <f t="shared" si="3"/>
        <v>2.7900000000000001E-2</v>
      </c>
      <c r="AE5" s="280">
        <f t="shared" si="3"/>
        <v>0</v>
      </c>
      <c r="AF5" s="280">
        <f t="shared" si="3"/>
        <v>7.6258299999999997</v>
      </c>
      <c r="AG5" s="280">
        <f t="shared" si="3"/>
        <v>3.8949999999999999E-2</v>
      </c>
      <c r="AH5" s="280">
        <f t="shared" si="3"/>
        <v>0</v>
      </c>
      <c r="AI5" s="280">
        <f t="shared" si="3"/>
        <v>0</v>
      </c>
      <c r="AJ5" s="280">
        <f t="shared" si="3"/>
        <v>0</v>
      </c>
      <c r="AK5" s="280">
        <f t="shared" si="3"/>
        <v>0</v>
      </c>
      <c r="AL5" s="280">
        <f t="shared" si="3"/>
        <v>2.7899999999999999E-3</v>
      </c>
      <c r="AM5" s="280">
        <f t="shared" si="3"/>
        <v>5.2790000000000004E-2</v>
      </c>
      <c r="AN5" s="280">
        <f t="shared" si="3"/>
        <v>3.116E-2</v>
      </c>
      <c r="AO5" s="280">
        <f t="shared" si="3"/>
        <v>0</v>
      </c>
      <c r="AP5" s="280">
        <f t="shared" si="3"/>
        <v>0</v>
      </c>
      <c r="AQ5" s="280">
        <f t="shared" si="3"/>
        <v>1.0579999999999999E-2</v>
      </c>
      <c r="AR5" s="280">
        <f t="shared" si="3"/>
        <v>0.9239099999999999</v>
      </c>
      <c r="AS5" s="280">
        <f t="shared" si="3"/>
        <v>0</v>
      </c>
      <c r="AT5" s="280">
        <f t="shared" si="3"/>
        <v>0</v>
      </c>
      <c r="AU5" s="280">
        <f t="shared" si="3"/>
        <v>0</v>
      </c>
      <c r="AV5" s="280">
        <f t="shared" si="3"/>
        <v>0</v>
      </c>
      <c r="AW5" s="280">
        <f t="shared" si="3"/>
        <v>0</v>
      </c>
      <c r="AX5" s="280">
        <f t="shared" si="3"/>
        <v>0</v>
      </c>
      <c r="AY5" s="280">
        <f t="shared" si="3"/>
        <v>0</v>
      </c>
      <c r="AZ5" s="280">
        <f t="shared" si="3"/>
        <v>0</v>
      </c>
      <c r="BA5" s="280">
        <f t="shared" si="3"/>
        <v>0</v>
      </c>
      <c r="BB5" s="280">
        <f t="shared" si="3"/>
        <v>0</v>
      </c>
      <c r="BC5" s="280">
        <f t="shared" si="3"/>
        <v>0</v>
      </c>
      <c r="BD5" s="281">
        <f t="shared" si="0"/>
        <v>26.700000000000006</v>
      </c>
    </row>
    <row r="6" spans="1:56">
      <c r="A6" s="27"/>
      <c r="B6" s="28"/>
      <c r="C6" s="28" t="s">
        <v>25</v>
      </c>
      <c r="D6" s="28"/>
      <c r="E6" s="28"/>
      <c r="F6" s="29"/>
      <c r="G6" s="30" t="s">
        <v>117</v>
      </c>
      <c r="H6" s="31"/>
      <c r="I6" s="31"/>
      <c r="J6" s="31" t="s">
        <v>245</v>
      </c>
      <c r="K6" s="15">
        <v>1</v>
      </c>
      <c r="L6" s="190" t="s">
        <v>160</v>
      </c>
      <c r="M6" s="30"/>
      <c r="N6" s="31"/>
      <c r="O6" s="31"/>
      <c r="P6" s="31"/>
      <c r="Q6" s="46"/>
      <c r="R6" s="191">
        <f t="shared" si="1"/>
        <v>0</v>
      </c>
      <c r="S6" s="192">
        <f t="shared" si="2"/>
        <v>0</v>
      </c>
      <c r="T6" s="193"/>
      <c r="U6" s="15"/>
      <c r="V6" s="196"/>
      <c r="W6" s="194" t="s">
        <v>164</v>
      </c>
      <c r="X6" s="198" t="s">
        <v>261</v>
      </c>
      <c r="Y6" s="25">
        <f>(VLOOKUP($X6,'[1]Material DB'!$A$3:$AF$113,'[1]Material DB'!B$40,FALSE))/100*$R6</f>
        <v>0</v>
      </c>
      <c r="Z6" s="25">
        <f>(VLOOKUP($X6,'[1]Material DB'!$A$3:$AF$113,'[1]Material DB'!C$40,FALSE))/100*$R6</f>
        <v>0</v>
      </c>
      <c r="AA6" s="25">
        <f>(VLOOKUP($X6,'[1]Material DB'!$A$3:$AF$113,'[1]Material DB'!D$40,FALSE))/100*$R6</f>
        <v>0</v>
      </c>
      <c r="AB6" s="25">
        <f>(VLOOKUP($X6,'[1]Material DB'!$A$3:$AF$113,'[1]Material DB'!E$40,FALSE))/100*$R6</f>
        <v>0</v>
      </c>
      <c r="AC6" s="25">
        <f>(VLOOKUP($X6,'[1]Material DB'!$A$3:$AF$113,'[1]Material DB'!F$40,FALSE))/100*$R6</f>
        <v>0</v>
      </c>
      <c r="AD6" s="25">
        <f>(VLOOKUP($X6,'[1]Material DB'!$A$3:$AF$113,'[1]Material DB'!G$40,FALSE))/100*$R6</f>
        <v>0</v>
      </c>
      <c r="AE6" s="25">
        <f>(VLOOKUP($X6,'[1]Material DB'!$A$3:$AF$113,'[1]Material DB'!H$40,FALSE))/100*$R6</f>
        <v>0</v>
      </c>
      <c r="AF6" s="25">
        <f>(VLOOKUP($X6,'[1]Material DB'!$A$3:$AF$113,'[1]Material DB'!I$40,FALSE))/100*$R6</f>
        <v>0</v>
      </c>
      <c r="AG6" s="25">
        <f>(VLOOKUP($X6,'[1]Material DB'!$A$3:$AF$113,'[1]Material DB'!J$40,FALSE))/100*$R6</f>
        <v>0</v>
      </c>
      <c r="AH6" s="25">
        <f>(VLOOKUP($X6,'[1]Material DB'!$A$3:$AF$113,'[1]Material DB'!K$40,FALSE))/100*$R6</f>
        <v>0</v>
      </c>
      <c r="AI6" s="25">
        <f>(VLOOKUP($X6,'[1]Material DB'!$A$3:$AF$113,'[1]Material DB'!L$40,FALSE))/100*$R6</f>
        <v>0</v>
      </c>
      <c r="AJ6" s="25">
        <f>(VLOOKUP($X6,'[1]Material DB'!$A$3:$AF$113,'[1]Material DB'!M$40,FALSE))/100*$R6</f>
        <v>0</v>
      </c>
      <c r="AK6" s="25">
        <f>(VLOOKUP($X6,'[1]Material DB'!$A$3:$AF$113,'[1]Material DB'!N$40,FALSE))/100*$R6</f>
        <v>0</v>
      </c>
      <c r="AL6" s="25">
        <f>(VLOOKUP($X6,'[1]Material DB'!$A$3:$AF$113,'[1]Material DB'!O$40,FALSE))/100*$R6</f>
        <v>0</v>
      </c>
      <c r="AM6" s="25">
        <f>(VLOOKUP($X6,'[1]Material DB'!$A$3:$AF$113,'[1]Material DB'!P$40,FALSE))/100*$R6</f>
        <v>0</v>
      </c>
      <c r="AN6" s="25">
        <f>(VLOOKUP($X6,'[1]Material DB'!$A$3:$AF$113,'[1]Material DB'!Q$40,FALSE))/100*$R6</f>
        <v>0</v>
      </c>
      <c r="AO6" s="25">
        <f>(VLOOKUP($X6,'[1]Material DB'!$A$3:$AF$113,'[1]Material DB'!R$40,FALSE))/100*$R6</f>
        <v>0</v>
      </c>
      <c r="AP6" s="25">
        <f>(VLOOKUP($X6,'[1]Material DB'!$A$3:$AF$113,'[1]Material DB'!S$40,FALSE))/100*$R6</f>
        <v>0</v>
      </c>
      <c r="AQ6" s="25">
        <f>(VLOOKUP($X6,'[1]Material DB'!$A$3:$AF$113,'[1]Material DB'!T$40,FALSE))/100*$R6</f>
        <v>0</v>
      </c>
      <c r="AR6" s="25">
        <f>(VLOOKUP($X6,'[1]Material DB'!$A$3:$AF$113,'[1]Material DB'!U$40,FALSE))/100*$R6</f>
        <v>0</v>
      </c>
      <c r="AS6" s="25">
        <f>(VLOOKUP($X6,'[1]Material DB'!$A$3:$AF$113,'[1]Material DB'!V$40,FALSE))/100*$R6</f>
        <v>0</v>
      </c>
      <c r="AT6" s="25">
        <f>(VLOOKUP($X6,'[1]Material DB'!$A$3:$AF$113,'[1]Material DB'!W$40,FALSE))/100*$R6</f>
        <v>0</v>
      </c>
      <c r="AU6" s="25">
        <f>(VLOOKUP($X6,'[1]Material DB'!$A$3:$AF$113,'[1]Material DB'!X$40,FALSE))/100*$R6</f>
        <v>0</v>
      </c>
      <c r="AV6" s="25">
        <f>(VLOOKUP($X6,'[1]Material DB'!$A$3:$AF$113,'[1]Material DB'!Y$40,FALSE))/100*$R6</f>
        <v>0</v>
      </c>
      <c r="AW6" s="25">
        <f>(VLOOKUP($X6,'[1]Material DB'!$A$3:$AF$113,'[1]Material DB'!Z$40,FALSE))/100*$R6</f>
        <v>0</v>
      </c>
      <c r="AX6" s="25">
        <f>(VLOOKUP($X6,'[1]Material DB'!$A$3:$AF$113,'[1]Material DB'!AA$40,FALSE))/100*$R6</f>
        <v>0</v>
      </c>
      <c r="AY6" s="25">
        <f>(VLOOKUP($X6,'[1]Material DB'!$A$3:$AF$113,'[1]Material DB'!AB$40,FALSE))/100*$R6</f>
        <v>0</v>
      </c>
      <c r="AZ6" s="25">
        <f>(VLOOKUP($X6,'[1]Material DB'!$A$3:$AF$113,'[1]Material DB'!AC$40,FALSE))/100*$R6</f>
        <v>0</v>
      </c>
      <c r="BA6" s="25">
        <f>(VLOOKUP($X6,'[1]Material DB'!$A$3:$AF$113,'[1]Material DB'!AD$40,FALSE))/100*$R6</f>
        <v>0</v>
      </c>
      <c r="BB6" s="25">
        <f>(VLOOKUP($X6,'[1]Material DB'!$A$3:$AF$113,'[1]Material DB'!AE$40,FALSE))/100*$R6</f>
        <v>0</v>
      </c>
      <c r="BC6" s="25">
        <f>(VLOOKUP($X6,'[1]Material DB'!$A$3:$AF$113,'[1]Material DB'!AF$40,FALSE))/100*$R6</f>
        <v>0</v>
      </c>
      <c r="BD6" s="40">
        <f t="shared" si="0"/>
        <v>0</v>
      </c>
    </row>
    <row r="7" spans="1:56">
      <c r="A7" s="27"/>
      <c r="B7" s="28"/>
      <c r="C7" s="28" t="s">
        <v>25</v>
      </c>
      <c r="D7" s="28"/>
      <c r="E7" s="28"/>
      <c r="F7" s="29"/>
      <c r="G7" s="188" t="s">
        <v>118</v>
      </c>
      <c r="H7" s="189"/>
      <c r="I7" s="189"/>
      <c r="J7" s="189" t="s">
        <v>246</v>
      </c>
      <c r="K7" s="15">
        <v>1</v>
      </c>
      <c r="L7" s="190" t="s">
        <v>160</v>
      </c>
      <c r="M7" s="30"/>
      <c r="N7" s="31"/>
      <c r="O7" s="31"/>
      <c r="P7" s="31"/>
      <c r="Q7" s="46"/>
      <c r="R7" s="191">
        <f t="shared" si="1"/>
        <v>0</v>
      </c>
      <c r="S7" s="192">
        <f t="shared" si="2"/>
        <v>0</v>
      </c>
      <c r="T7" s="193"/>
      <c r="U7" s="15"/>
      <c r="V7" s="190"/>
      <c r="W7" s="194" t="s">
        <v>164</v>
      </c>
      <c r="X7" s="198" t="s">
        <v>261</v>
      </c>
      <c r="Y7" s="25">
        <f>(VLOOKUP($X7,'[1]Material DB'!$A$3:$AF$113,'[1]Material DB'!B$40,FALSE))/100*$R7</f>
        <v>0</v>
      </c>
      <c r="Z7" s="25">
        <f>(VLOOKUP($X7,'[1]Material DB'!$A$3:$AF$113,'[1]Material DB'!C$40,FALSE))/100*$R7</f>
        <v>0</v>
      </c>
      <c r="AA7" s="25">
        <f>(VLOOKUP($X7,'[1]Material DB'!$A$3:$AF$113,'[1]Material DB'!D$40,FALSE))/100*$R7</f>
        <v>0</v>
      </c>
      <c r="AB7" s="25">
        <f>(VLOOKUP($X7,'[1]Material DB'!$A$3:$AF$113,'[1]Material DB'!E$40,FALSE))/100*$R7</f>
        <v>0</v>
      </c>
      <c r="AC7" s="25">
        <f>(VLOOKUP($X7,'[1]Material DB'!$A$3:$AF$113,'[1]Material DB'!F$40,FALSE))/100*$R7</f>
        <v>0</v>
      </c>
      <c r="AD7" s="25">
        <f>(VLOOKUP($X7,'[1]Material DB'!$A$3:$AF$113,'[1]Material DB'!G$40,FALSE))/100*$R7</f>
        <v>0</v>
      </c>
      <c r="AE7" s="25">
        <f>(VLOOKUP($X7,'[1]Material DB'!$A$3:$AF$113,'[1]Material DB'!H$40,FALSE))/100*$R7</f>
        <v>0</v>
      </c>
      <c r="AF7" s="25">
        <f>(VLOOKUP($X7,'[1]Material DB'!$A$3:$AF$113,'[1]Material DB'!I$40,FALSE))/100*$R7</f>
        <v>0</v>
      </c>
      <c r="AG7" s="25">
        <f>(VLOOKUP($X7,'[1]Material DB'!$A$3:$AF$113,'[1]Material DB'!J$40,FALSE))/100*$R7</f>
        <v>0</v>
      </c>
      <c r="AH7" s="25">
        <f>(VLOOKUP($X7,'[1]Material DB'!$A$3:$AF$113,'[1]Material DB'!K$40,FALSE))/100*$R7</f>
        <v>0</v>
      </c>
      <c r="AI7" s="25">
        <f>(VLOOKUP($X7,'[1]Material DB'!$A$3:$AF$113,'[1]Material DB'!L$40,FALSE))/100*$R7</f>
        <v>0</v>
      </c>
      <c r="AJ7" s="25">
        <f>(VLOOKUP($X7,'[1]Material DB'!$A$3:$AF$113,'[1]Material DB'!M$40,FALSE))/100*$R7</f>
        <v>0</v>
      </c>
      <c r="AK7" s="25">
        <f>(VLOOKUP($X7,'[1]Material DB'!$A$3:$AF$113,'[1]Material DB'!N$40,FALSE))/100*$R7</f>
        <v>0</v>
      </c>
      <c r="AL7" s="25">
        <f>(VLOOKUP($X7,'[1]Material DB'!$A$3:$AF$113,'[1]Material DB'!O$40,FALSE))/100*$R7</f>
        <v>0</v>
      </c>
      <c r="AM7" s="25">
        <f>(VLOOKUP($X7,'[1]Material DB'!$A$3:$AF$113,'[1]Material DB'!P$40,FALSE))/100*$R7</f>
        <v>0</v>
      </c>
      <c r="AN7" s="25">
        <f>(VLOOKUP($X7,'[1]Material DB'!$A$3:$AF$113,'[1]Material DB'!Q$40,FALSE))/100*$R7</f>
        <v>0</v>
      </c>
      <c r="AO7" s="25">
        <f>(VLOOKUP($X7,'[1]Material DB'!$A$3:$AF$113,'[1]Material DB'!R$40,FALSE))/100*$R7</f>
        <v>0</v>
      </c>
      <c r="AP7" s="25">
        <f>(VLOOKUP($X7,'[1]Material DB'!$A$3:$AF$113,'[1]Material DB'!S$40,FALSE))/100*$R7</f>
        <v>0</v>
      </c>
      <c r="AQ7" s="25">
        <f>(VLOOKUP($X7,'[1]Material DB'!$A$3:$AF$113,'[1]Material DB'!T$40,FALSE))/100*$R7</f>
        <v>0</v>
      </c>
      <c r="AR7" s="25">
        <f>(VLOOKUP($X7,'[1]Material DB'!$A$3:$AF$113,'[1]Material DB'!U$40,FALSE))/100*$R7</f>
        <v>0</v>
      </c>
      <c r="AS7" s="25">
        <f>(VLOOKUP($X7,'[1]Material DB'!$A$3:$AF$113,'[1]Material DB'!V$40,FALSE))/100*$R7</f>
        <v>0</v>
      </c>
      <c r="AT7" s="25">
        <f>(VLOOKUP($X7,'[1]Material DB'!$A$3:$AF$113,'[1]Material DB'!W$40,FALSE))/100*$R7</f>
        <v>0</v>
      </c>
      <c r="AU7" s="25">
        <f>(VLOOKUP($X7,'[1]Material DB'!$A$3:$AF$113,'[1]Material DB'!X$40,FALSE))/100*$R7</f>
        <v>0</v>
      </c>
      <c r="AV7" s="25">
        <f>(VLOOKUP($X7,'[1]Material DB'!$A$3:$AF$113,'[1]Material DB'!Y$40,FALSE))/100*$R7</f>
        <v>0</v>
      </c>
      <c r="AW7" s="25">
        <f>(VLOOKUP($X7,'[1]Material DB'!$A$3:$AF$113,'[1]Material DB'!Z$40,FALSE))/100*$R7</f>
        <v>0</v>
      </c>
      <c r="AX7" s="25">
        <f>(VLOOKUP($X7,'[1]Material DB'!$A$3:$AF$113,'[1]Material DB'!AA$40,FALSE))/100*$R7</f>
        <v>0</v>
      </c>
      <c r="AY7" s="25">
        <f>(VLOOKUP($X7,'[1]Material DB'!$A$3:$AF$113,'[1]Material DB'!AB$40,FALSE))/100*$R7</f>
        <v>0</v>
      </c>
      <c r="AZ7" s="25">
        <f>(VLOOKUP($X7,'[1]Material DB'!$A$3:$AF$113,'[1]Material DB'!AC$40,FALSE))/100*$R7</f>
        <v>0</v>
      </c>
      <c r="BA7" s="25">
        <f>(VLOOKUP($X7,'[1]Material DB'!$A$3:$AF$113,'[1]Material DB'!AD$40,FALSE))/100*$R7</f>
        <v>0</v>
      </c>
      <c r="BB7" s="25">
        <f>(VLOOKUP($X7,'[1]Material DB'!$A$3:$AF$113,'[1]Material DB'!AE$40,FALSE))/100*$R7</f>
        <v>0</v>
      </c>
      <c r="BC7" s="25">
        <f>(VLOOKUP($X7,'[1]Material DB'!$A$3:$AF$113,'[1]Material DB'!AF$40,FALSE))/100*$R7</f>
        <v>0</v>
      </c>
      <c r="BD7" s="40">
        <f t="shared" si="0"/>
        <v>0</v>
      </c>
    </row>
    <row r="8" spans="1:56" s="226" customFormat="1">
      <c r="A8" s="211"/>
      <c r="B8" s="212"/>
      <c r="C8" s="212" t="s">
        <v>25</v>
      </c>
      <c r="D8" s="212"/>
      <c r="E8" s="212"/>
      <c r="F8" s="213"/>
      <c r="G8" s="218" t="s">
        <v>119</v>
      </c>
      <c r="H8" s="219"/>
      <c r="I8" s="219"/>
      <c r="J8" s="219" t="s">
        <v>96</v>
      </c>
      <c r="K8" s="216">
        <v>1</v>
      </c>
      <c r="L8" s="217" t="s">
        <v>26</v>
      </c>
      <c r="M8" s="218"/>
      <c r="N8" s="219"/>
      <c r="O8" s="219"/>
      <c r="P8" s="219"/>
      <c r="Q8" s="220">
        <f>R9+R10+R11+R12</f>
        <v>8.15</v>
      </c>
      <c r="R8" s="221">
        <f t="shared" si="1"/>
        <v>8.15</v>
      </c>
      <c r="S8" s="222">
        <f t="shared" si="2"/>
        <v>0.3004054552156285</v>
      </c>
      <c r="T8" s="223" t="s">
        <v>206</v>
      </c>
      <c r="U8" s="216"/>
      <c r="V8" s="217"/>
      <c r="W8" s="231" t="s">
        <v>27</v>
      </c>
      <c r="X8" s="232" t="s">
        <v>27</v>
      </c>
      <c r="Y8" s="224">
        <f>SUMIF(Y9:Y12,"&gt;0")*$K8</f>
        <v>0</v>
      </c>
      <c r="Z8" s="224">
        <f t="shared" ref="Z8:BC8" si="4">SUMIF(Z9:Z12,"&gt;0")*$K8</f>
        <v>0</v>
      </c>
      <c r="AA8" s="224">
        <f t="shared" si="4"/>
        <v>7.359375</v>
      </c>
      <c r="AB8" s="224">
        <f t="shared" si="4"/>
        <v>0.24062500000000003</v>
      </c>
      <c r="AC8" s="224">
        <f t="shared" si="4"/>
        <v>0.55000000000000004</v>
      </c>
      <c r="AD8" s="224">
        <f t="shared" si="4"/>
        <v>0</v>
      </c>
      <c r="AE8" s="224">
        <f t="shared" si="4"/>
        <v>0</v>
      </c>
      <c r="AF8" s="224">
        <f t="shared" si="4"/>
        <v>0</v>
      </c>
      <c r="AG8" s="224">
        <f t="shared" si="4"/>
        <v>0</v>
      </c>
      <c r="AH8" s="224">
        <f t="shared" si="4"/>
        <v>0</v>
      </c>
      <c r="AI8" s="224">
        <f t="shared" si="4"/>
        <v>0</v>
      </c>
      <c r="AJ8" s="224">
        <f t="shared" si="4"/>
        <v>0</v>
      </c>
      <c r="AK8" s="224">
        <f t="shared" si="4"/>
        <v>0</v>
      </c>
      <c r="AL8" s="224">
        <f t="shared" si="4"/>
        <v>0</v>
      </c>
      <c r="AM8" s="224">
        <f t="shared" si="4"/>
        <v>0</v>
      </c>
      <c r="AN8" s="224">
        <f t="shared" si="4"/>
        <v>0</v>
      </c>
      <c r="AO8" s="224">
        <f t="shared" si="4"/>
        <v>0</v>
      </c>
      <c r="AP8" s="224">
        <f t="shared" si="4"/>
        <v>0</v>
      </c>
      <c r="AQ8" s="224">
        <f t="shared" si="4"/>
        <v>0</v>
      </c>
      <c r="AR8" s="224">
        <f t="shared" si="4"/>
        <v>0</v>
      </c>
      <c r="AS8" s="224">
        <f t="shared" si="4"/>
        <v>0</v>
      </c>
      <c r="AT8" s="224">
        <f t="shared" si="4"/>
        <v>0</v>
      </c>
      <c r="AU8" s="224">
        <f t="shared" si="4"/>
        <v>0</v>
      </c>
      <c r="AV8" s="224">
        <f t="shared" si="4"/>
        <v>0</v>
      </c>
      <c r="AW8" s="224">
        <f t="shared" si="4"/>
        <v>0</v>
      </c>
      <c r="AX8" s="224">
        <f t="shared" si="4"/>
        <v>0</v>
      </c>
      <c r="AY8" s="224">
        <f t="shared" si="4"/>
        <v>0</v>
      </c>
      <c r="AZ8" s="224">
        <f t="shared" si="4"/>
        <v>0</v>
      </c>
      <c r="BA8" s="224">
        <f t="shared" si="4"/>
        <v>0</v>
      </c>
      <c r="BB8" s="224">
        <f t="shared" si="4"/>
        <v>0</v>
      </c>
      <c r="BC8" s="224">
        <f t="shared" si="4"/>
        <v>0</v>
      </c>
      <c r="BD8" s="225">
        <f t="shared" si="0"/>
        <v>8.15</v>
      </c>
    </row>
    <row r="9" spans="1:56" s="226" customFormat="1">
      <c r="A9" s="233"/>
      <c r="B9" s="216"/>
      <c r="C9" s="216"/>
      <c r="D9" s="216" t="s">
        <v>25</v>
      </c>
      <c r="E9" s="216"/>
      <c r="F9" s="234"/>
      <c r="G9" s="218" t="s">
        <v>120</v>
      </c>
      <c r="H9" s="219"/>
      <c r="I9" s="219"/>
      <c r="J9" s="219" t="s">
        <v>97</v>
      </c>
      <c r="K9" s="216">
        <v>1</v>
      </c>
      <c r="L9" s="217" t="s">
        <v>26</v>
      </c>
      <c r="M9" s="218"/>
      <c r="N9" s="219"/>
      <c r="O9" s="219"/>
      <c r="P9" s="219"/>
      <c r="Q9" s="235">
        <v>6.7</v>
      </c>
      <c r="R9" s="221">
        <f t="shared" si="1"/>
        <v>6.7</v>
      </c>
      <c r="S9" s="222">
        <f t="shared" si="2"/>
        <v>0.24695908588278659</v>
      </c>
      <c r="T9" s="223" t="s">
        <v>206</v>
      </c>
      <c r="U9" s="216"/>
      <c r="V9" s="232"/>
      <c r="W9" s="236" t="s">
        <v>162</v>
      </c>
      <c r="X9" s="411" t="s">
        <v>262</v>
      </c>
      <c r="Y9" s="220">
        <f>(VLOOKUP($X9,'[1]Material DB'!$A$3:$AF$113,'[1]Material DB'!B$40,FALSE))/100*$R9</f>
        <v>0</v>
      </c>
      <c r="Z9" s="220">
        <f>(VLOOKUP($X9,'[1]Material DB'!$A$3:$AF$113,'[1]Material DB'!C$40,FALSE))/100*$R9</f>
        <v>0</v>
      </c>
      <c r="AA9" s="220">
        <f>(VLOOKUP($X9,'[1]Material DB'!$A$3:$AF$113,'[1]Material DB'!D$40,FALSE))/100*$R9</f>
        <v>6.7</v>
      </c>
      <c r="AB9" s="220">
        <f>(VLOOKUP($X9,'[1]Material DB'!$A$3:$AF$113,'[1]Material DB'!E$40,FALSE))/100*$R9</f>
        <v>0</v>
      </c>
      <c r="AC9" s="220">
        <f>(VLOOKUP($X9,'[1]Material DB'!$A$3:$AF$113,'[1]Material DB'!F$40,FALSE))/100*$R9</f>
        <v>0</v>
      </c>
      <c r="AD9" s="220">
        <f>(VLOOKUP($X9,'[1]Material DB'!$A$3:$AF$113,'[1]Material DB'!G$40,FALSE))/100*$R9</f>
        <v>0</v>
      </c>
      <c r="AE9" s="220">
        <f>(VLOOKUP($X9,'[1]Material DB'!$A$3:$AF$113,'[1]Material DB'!H$40,FALSE))/100*$R9</f>
        <v>0</v>
      </c>
      <c r="AF9" s="220">
        <f>(VLOOKUP($X9,'[1]Material DB'!$A$3:$AF$113,'[1]Material DB'!I$40,FALSE))/100*$R9</f>
        <v>0</v>
      </c>
      <c r="AG9" s="220">
        <f>(VLOOKUP($X9,'[1]Material DB'!$A$3:$AF$113,'[1]Material DB'!J$40,FALSE))/100*$R9</f>
        <v>0</v>
      </c>
      <c r="AH9" s="220">
        <f>(VLOOKUP($X9,'[1]Material DB'!$A$3:$AF$113,'[1]Material DB'!K$40,FALSE))/100*$R9</f>
        <v>0</v>
      </c>
      <c r="AI9" s="220">
        <f>(VLOOKUP($X9,'[1]Material DB'!$A$3:$AF$113,'[1]Material DB'!L$40,FALSE))/100*$R9</f>
        <v>0</v>
      </c>
      <c r="AJ9" s="220">
        <f>(VLOOKUP($X9,'[1]Material DB'!$A$3:$AF$113,'[1]Material DB'!M$40,FALSE))/100*$R9</f>
        <v>0</v>
      </c>
      <c r="AK9" s="220">
        <f>(VLOOKUP($X9,'[1]Material DB'!$A$3:$AF$113,'[1]Material DB'!N$40,FALSE))/100*$R9</f>
        <v>0</v>
      </c>
      <c r="AL9" s="220">
        <f>(VLOOKUP($X9,'[1]Material DB'!$A$3:$AF$113,'[1]Material DB'!O$40,FALSE))/100*$R9</f>
        <v>0</v>
      </c>
      <c r="AM9" s="220">
        <f>(VLOOKUP($X9,'[1]Material DB'!$A$3:$AF$113,'[1]Material DB'!P$40,FALSE))/100*$R9</f>
        <v>0</v>
      </c>
      <c r="AN9" s="220">
        <f>(VLOOKUP($X9,'[1]Material DB'!$A$3:$AF$113,'[1]Material DB'!Q$40,FALSE))/100*$R9</f>
        <v>0</v>
      </c>
      <c r="AO9" s="220">
        <f>(VLOOKUP($X9,'[1]Material DB'!$A$3:$AF$113,'[1]Material DB'!R$40,FALSE))/100*$R9</f>
        <v>0</v>
      </c>
      <c r="AP9" s="220">
        <f>(VLOOKUP($X9,'[1]Material DB'!$A$3:$AF$113,'[1]Material DB'!S$40,FALSE))/100*$R9</f>
        <v>0</v>
      </c>
      <c r="AQ9" s="220">
        <f>(VLOOKUP($X9,'[1]Material DB'!$A$3:$AF$113,'[1]Material DB'!T$40,FALSE))/100*$R9</f>
        <v>0</v>
      </c>
      <c r="AR9" s="220">
        <f>(VLOOKUP($X9,'[1]Material DB'!$A$3:$AF$113,'[1]Material DB'!U$40,FALSE))/100*$R9</f>
        <v>0</v>
      </c>
      <c r="AS9" s="220">
        <f>(VLOOKUP($X9,'[1]Material DB'!$A$3:$AF$113,'[1]Material DB'!V$40,FALSE))/100*$R9</f>
        <v>0</v>
      </c>
      <c r="AT9" s="220">
        <f>(VLOOKUP($X9,'[1]Material DB'!$A$3:$AF$113,'[1]Material DB'!W$40,FALSE))/100*$R9</f>
        <v>0</v>
      </c>
      <c r="AU9" s="220">
        <f>(VLOOKUP($X9,'[1]Material DB'!$A$3:$AF$113,'[1]Material DB'!X$40,FALSE))/100*$R9</f>
        <v>0</v>
      </c>
      <c r="AV9" s="220">
        <f>(VLOOKUP($X9,'[1]Material DB'!$A$3:$AF$113,'[1]Material DB'!Y$40,FALSE))/100*$R9</f>
        <v>0</v>
      </c>
      <c r="AW9" s="220">
        <f>(VLOOKUP($X9,'[1]Material DB'!$A$3:$AF$113,'[1]Material DB'!Z$40,FALSE))/100*$R9</f>
        <v>0</v>
      </c>
      <c r="AX9" s="220">
        <f>(VLOOKUP($X9,'[1]Material DB'!$A$3:$AF$113,'[1]Material DB'!AA$40,FALSE))/100*$R9</f>
        <v>0</v>
      </c>
      <c r="AY9" s="220">
        <f>(VLOOKUP($X9,'[1]Material DB'!$A$3:$AF$113,'[1]Material DB'!AB$40,FALSE))/100*$R9</f>
        <v>0</v>
      </c>
      <c r="AZ9" s="220">
        <f>(VLOOKUP($X9,'[1]Material DB'!$A$3:$AF$113,'[1]Material DB'!AC$40,FALSE))/100*$R9</f>
        <v>0</v>
      </c>
      <c r="BA9" s="220">
        <f>(VLOOKUP($X9,'[1]Material DB'!$A$3:$AF$113,'[1]Material DB'!AD$40,FALSE))/100*$R9</f>
        <v>0</v>
      </c>
      <c r="BB9" s="220">
        <f>(VLOOKUP($X9,'[1]Material DB'!$A$3:$AF$113,'[1]Material DB'!AE$40,FALSE))/100*$R9</f>
        <v>0</v>
      </c>
      <c r="BC9" s="220">
        <f>(VLOOKUP($X9,'[1]Material DB'!$A$3:$AF$113,'[1]Material DB'!AF$40,FALSE))/100*$R9</f>
        <v>0</v>
      </c>
      <c r="BD9" s="237">
        <f t="shared" si="0"/>
        <v>6.7</v>
      </c>
    </row>
    <row r="10" spans="1:56" s="226" customFormat="1">
      <c r="A10" s="233"/>
      <c r="B10" s="216"/>
      <c r="C10" s="216"/>
      <c r="D10" s="216" t="s">
        <v>25</v>
      </c>
      <c r="E10" s="216"/>
      <c r="F10" s="234"/>
      <c r="G10" s="218" t="s">
        <v>121</v>
      </c>
      <c r="H10" s="219"/>
      <c r="I10" s="219"/>
      <c r="J10" s="219" t="s">
        <v>98</v>
      </c>
      <c r="K10" s="216">
        <v>2</v>
      </c>
      <c r="L10" s="217" t="s">
        <v>26</v>
      </c>
      <c r="M10" s="218"/>
      <c r="N10" s="219"/>
      <c r="O10" s="219"/>
      <c r="P10" s="219"/>
      <c r="Q10" s="220">
        <f>R10/K10</f>
        <v>8.7499999999999994E-2</v>
      </c>
      <c r="R10" s="221">
        <v>0.17499999999999999</v>
      </c>
      <c r="S10" s="222">
        <f t="shared" si="2"/>
        <v>6.4504238849981566E-3</v>
      </c>
      <c r="T10" s="223" t="s">
        <v>206</v>
      </c>
      <c r="U10" s="216"/>
      <c r="V10" s="232"/>
      <c r="W10" s="236" t="s">
        <v>166</v>
      </c>
      <c r="X10" s="409" t="s">
        <v>262</v>
      </c>
      <c r="Y10" s="220">
        <f>(VLOOKUP($X10,'[1]Material DB'!$A$3:$AF$113,'[1]Material DB'!B$40,FALSE))/100*$R10</f>
        <v>0</v>
      </c>
      <c r="Z10" s="220">
        <f>(VLOOKUP($X10,'[1]Material DB'!$A$3:$AF$113,'[1]Material DB'!C$40,FALSE))/100*$R10</f>
        <v>0</v>
      </c>
      <c r="AA10" s="220">
        <f>(VLOOKUP($X10,'[1]Material DB'!$A$3:$AF$113,'[1]Material DB'!D$40,FALSE))/100*$R10</f>
        <v>0.17499999999999999</v>
      </c>
      <c r="AB10" s="220">
        <f>(VLOOKUP($X10,'[1]Material DB'!$A$3:$AF$113,'[1]Material DB'!E$40,FALSE))/100*$R10</f>
        <v>0</v>
      </c>
      <c r="AC10" s="220">
        <f>(VLOOKUP($X10,'[1]Material DB'!$A$3:$AF$113,'[1]Material DB'!F$40,FALSE))/100*$R10</f>
        <v>0</v>
      </c>
      <c r="AD10" s="220">
        <f>(VLOOKUP($X10,'[1]Material DB'!$A$3:$AF$113,'[1]Material DB'!G$40,FALSE))/100*$R10</f>
        <v>0</v>
      </c>
      <c r="AE10" s="220">
        <f>(VLOOKUP($X10,'[1]Material DB'!$A$3:$AF$113,'[1]Material DB'!H$40,FALSE))/100*$R10</f>
        <v>0</v>
      </c>
      <c r="AF10" s="220">
        <f>(VLOOKUP($X10,'[1]Material DB'!$A$3:$AF$113,'[1]Material DB'!I$40,FALSE))/100*$R10</f>
        <v>0</v>
      </c>
      <c r="AG10" s="220">
        <f>(VLOOKUP($X10,'[1]Material DB'!$A$3:$AF$113,'[1]Material DB'!J$40,FALSE))/100*$R10</f>
        <v>0</v>
      </c>
      <c r="AH10" s="220">
        <f>(VLOOKUP($X10,'[1]Material DB'!$A$3:$AF$113,'[1]Material DB'!K$40,FALSE))/100*$R10</f>
        <v>0</v>
      </c>
      <c r="AI10" s="220">
        <f>(VLOOKUP($X10,'[1]Material DB'!$A$3:$AF$113,'[1]Material DB'!L$40,FALSE))/100*$R10</f>
        <v>0</v>
      </c>
      <c r="AJ10" s="220">
        <f>(VLOOKUP($X10,'[1]Material DB'!$A$3:$AF$113,'[1]Material DB'!M$40,FALSE))/100*$R10</f>
        <v>0</v>
      </c>
      <c r="AK10" s="220">
        <f>(VLOOKUP($X10,'[1]Material DB'!$A$3:$AF$113,'[1]Material DB'!N$40,FALSE))/100*$R10</f>
        <v>0</v>
      </c>
      <c r="AL10" s="220">
        <f>(VLOOKUP($X10,'[1]Material DB'!$A$3:$AF$113,'[1]Material DB'!O$40,FALSE))/100*$R10</f>
        <v>0</v>
      </c>
      <c r="AM10" s="220">
        <f>(VLOOKUP($X10,'[1]Material DB'!$A$3:$AF$113,'[1]Material DB'!P$40,FALSE))/100*$R10</f>
        <v>0</v>
      </c>
      <c r="AN10" s="220">
        <f>(VLOOKUP($X10,'[1]Material DB'!$A$3:$AF$113,'[1]Material DB'!Q$40,FALSE))/100*$R10</f>
        <v>0</v>
      </c>
      <c r="AO10" s="220">
        <f>(VLOOKUP($X10,'[1]Material DB'!$A$3:$AF$113,'[1]Material DB'!R$40,FALSE))/100*$R10</f>
        <v>0</v>
      </c>
      <c r="AP10" s="220">
        <f>(VLOOKUP($X10,'[1]Material DB'!$A$3:$AF$113,'[1]Material DB'!S$40,FALSE))/100*$R10</f>
        <v>0</v>
      </c>
      <c r="AQ10" s="220">
        <f>(VLOOKUP($X10,'[1]Material DB'!$A$3:$AF$113,'[1]Material DB'!T$40,FALSE))/100*$R10</f>
        <v>0</v>
      </c>
      <c r="AR10" s="220">
        <f>(VLOOKUP($X10,'[1]Material DB'!$A$3:$AF$113,'[1]Material DB'!U$40,FALSE))/100*$R10</f>
        <v>0</v>
      </c>
      <c r="AS10" s="220">
        <f>(VLOOKUP($X10,'[1]Material DB'!$A$3:$AF$113,'[1]Material DB'!V$40,FALSE))/100*$R10</f>
        <v>0</v>
      </c>
      <c r="AT10" s="220">
        <f>(VLOOKUP($X10,'[1]Material DB'!$A$3:$AF$113,'[1]Material DB'!W$40,FALSE))/100*$R10</f>
        <v>0</v>
      </c>
      <c r="AU10" s="220">
        <f>(VLOOKUP($X10,'[1]Material DB'!$A$3:$AF$113,'[1]Material DB'!X$40,FALSE))/100*$R10</f>
        <v>0</v>
      </c>
      <c r="AV10" s="220">
        <f>(VLOOKUP($X10,'[1]Material DB'!$A$3:$AF$113,'[1]Material DB'!Y$40,FALSE))/100*$R10</f>
        <v>0</v>
      </c>
      <c r="AW10" s="220">
        <f>(VLOOKUP($X10,'[1]Material DB'!$A$3:$AF$113,'[1]Material DB'!Z$40,FALSE))/100*$R10</f>
        <v>0</v>
      </c>
      <c r="AX10" s="220">
        <f>(VLOOKUP($X10,'[1]Material DB'!$A$3:$AF$113,'[1]Material DB'!AA$40,FALSE))/100*$R10</f>
        <v>0</v>
      </c>
      <c r="AY10" s="220">
        <f>(VLOOKUP($X10,'[1]Material DB'!$A$3:$AF$113,'[1]Material DB'!AB$40,FALSE))/100*$R10</f>
        <v>0</v>
      </c>
      <c r="AZ10" s="220">
        <f>(VLOOKUP($X10,'[1]Material DB'!$A$3:$AF$113,'[1]Material DB'!AC$40,FALSE))/100*$R10</f>
        <v>0</v>
      </c>
      <c r="BA10" s="220">
        <f>(VLOOKUP($X10,'[1]Material DB'!$A$3:$AF$113,'[1]Material DB'!AD$40,FALSE))/100*$R10</f>
        <v>0</v>
      </c>
      <c r="BB10" s="220">
        <f>(VLOOKUP($X10,'[1]Material DB'!$A$3:$AF$113,'[1]Material DB'!AE$40,FALSE))/100*$R10</f>
        <v>0</v>
      </c>
      <c r="BC10" s="220">
        <f>(VLOOKUP($X10,'[1]Material DB'!$A$3:$AF$113,'[1]Material DB'!AF$40,FALSE))/100*$R10</f>
        <v>0</v>
      </c>
      <c r="BD10" s="237">
        <f t="shared" si="0"/>
        <v>0.17499999999999999</v>
      </c>
    </row>
    <row r="11" spans="1:56" s="226" customFormat="1">
      <c r="A11" s="233"/>
      <c r="B11" s="216"/>
      <c r="C11" s="216"/>
      <c r="D11" s="216" t="s">
        <v>25</v>
      </c>
      <c r="E11" s="216"/>
      <c r="F11" s="234"/>
      <c r="G11" s="214" t="s">
        <v>122</v>
      </c>
      <c r="H11" s="215"/>
      <c r="I11" s="215"/>
      <c r="J11" s="215" t="s">
        <v>99</v>
      </c>
      <c r="K11" s="216">
        <v>2</v>
      </c>
      <c r="L11" s="217" t="s">
        <v>26</v>
      </c>
      <c r="M11" s="218"/>
      <c r="N11" s="219"/>
      <c r="O11" s="219"/>
      <c r="P11" s="219"/>
      <c r="Q11" s="220">
        <f>R11/K11</f>
        <v>8.7499999999999994E-2</v>
      </c>
      <c r="R11" s="221">
        <v>0.17499999999999999</v>
      </c>
      <c r="S11" s="222">
        <f t="shared" si="2"/>
        <v>6.4504238849981566E-3</v>
      </c>
      <c r="T11" s="223" t="s">
        <v>206</v>
      </c>
      <c r="U11" s="216"/>
      <c r="V11" s="217"/>
      <c r="W11" s="236" t="s">
        <v>166</v>
      </c>
      <c r="X11" s="409" t="s">
        <v>262</v>
      </c>
      <c r="Y11" s="220">
        <f>(VLOOKUP($X11,'[1]Material DB'!$A$3:$AF$113,'[1]Material DB'!B$40,FALSE))/100*$R11</f>
        <v>0</v>
      </c>
      <c r="Z11" s="220">
        <f>(VLOOKUP($X11,'[1]Material DB'!$A$3:$AF$113,'[1]Material DB'!C$40,FALSE))/100*$R11</f>
        <v>0</v>
      </c>
      <c r="AA11" s="220">
        <f>(VLOOKUP($X11,'[1]Material DB'!$A$3:$AF$113,'[1]Material DB'!D$40,FALSE))/100*$R11</f>
        <v>0.17499999999999999</v>
      </c>
      <c r="AB11" s="220">
        <f>(VLOOKUP($X11,'[1]Material DB'!$A$3:$AF$113,'[1]Material DB'!E$40,FALSE))/100*$R11</f>
        <v>0</v>
      </c>
      <c r="AC11" s="220">
        <f>(VLOOKUP($X11,'[1]Material DB'!$A$3:$AF$113,'[1]Material DB'!F$40,FALSE))/100*$R11</f>
        <v>0</v>
      </c>
      <c r="AD11" s="220">
        <f>(VLOOKUP($X11,'[1]Material DB'!$A$3:$AF$113,'[1]Material DB'!G$40,FALSE))/100*$R11</f>
        <v>0</v>
      </c>
      <c r="AE11" s="220">
        <f>(VLOOKUP($X11,'[1]Material DB'!$A$3:$AF$113,'[1]Material DB'!H$40,FALSE))/100*$R11</f>
        <v>0</v>
      </c>
      <c r="AF11" s="220">
        <f>(VLOOKUP($X11,'[1]Material DB'!$A$3:$AF$113,'[1]Material DB'!I$40,FALSE))/100*$R11</f>
        <v>0</v>
      </c>
      <c r="AG11" s="220">
        <f>(VLOOKUP($X11,'[1]Material DB'!$A$3:$AF$113,'[1]Material DB'!J$40,FALSE))/100*$R11</f>
        <v>0</v>
      </c>
      <c r="AH11" s="220">
        <f>(VLOOKUP($X11,'[1]Material DB'!$A$3:$AF$113,'[1]Material DB'!K$40,FALSE))/100*$R11</f>
        <v>0</v>
      </c>
      <c r="AI11" s="220">
        <f>(VLOOKUP($X11,'[1]Material DB'!$A$3:$AF$113,'[1]Material DB'!L$40,FALSE))/100*$R11</f>
        <v>0</v>
      </c>
      <c r="AJ11" s="220">
        <f>(VLOOKUP($X11,'[1]Material DB'!$A$3:$AF$113,'[1]Material DB'!M$40,FALSE))/100*$R11</f>
        <v>0</v>
      </c>
      <c r="AK11" s="220">
        <f>(VLOOKUP($X11,'[1]Material DB'!$A$3:$AF$113,'[1]Material DB'!N$40,FALSE))/100*$R11</f>
        <v>0</v>
      </c>
      <c r="AL11" s="220">
        <f>(VLOOKUP($X11,'[1]Material DB'!$A$3:$AF$113,'[1]Material DB'!O$40,FALSE))/100*$R11</f>
        <v>0</v>
      </c>
      <c r="AM11" s="220">
        <f>(VLOOKUP($X11,'[1]Material DB'!$A$3:$AF$113,'[1]Material DB'!P$40,FALSE))/100*$R11</f>
        <v>0</v>
      </c>
      <c r="AN11" s="220">
        <f>(VLOOKUP($X11,'[1]Material DB'!$A$3:$AF$113,'[1]Material DB'!Q$40,FALSE))/100*$R11</f>
        <v>0</v>
      </c>
      <c r="AO11" s="220">
        <f>(VLOOKUP($X11,'[1]Material DB'!$A$3:$AF$113,'[1]Material DB'!R$40,FALSE))/100*$R11</f>
        <v>0</v>
      </c>
      <c r="AP11" s="220">
        <f>(VLOOKUP($X11,'[1]Material DB'!$A$3:$AF$113,'[1]Material DB'!S$40,FALSE))/100*$R11</f>
        <v>0</v>
      </c>
      <c r="AQ11" s="220">
        <f>(VLOOKUP($X11,'[1]Material DB'!$A$3:$AF$113,'[1]Material DB'!T$40,FALSE))/100*$R11</f>
        <v>0</v>
      </c>
      <c r="AR11" s="220">
        <f>(VLOOKUP($X11,'[1]Material DB'!$A$3:$AF$113,'[1]Material DB'!U$40,FALSE))/100*$R11</f>
        <v>0</v>
      </c>
      <c r="AS11" s="220">
        <f>(VLOOKUP($X11,'[1]Material DB'!$A$3:$AF$113,'[1]Material DB'!V$40,FALSE))/100*$R11</f>
        <v>0</v>
      </c>
      <c r="AT11" s="220">
        <f>(VLOOKUP($X11,'[1]Material DB'!$A$3:$AF$113,'[1]Material DB'!W$40,FALSE))/100*$R11</f>
        <v>0</v>
      </c>
      <c r="AU11" s="220">
        <f>(VLOOKUP($X11,'[1]Material DB'!$A$3:$AF$113,'[1]Material DB'!X$40,FALSE))/100*$R11</f>
        <v>0</v>
      </c>
      <c r="AV11" s="220">
        <f>(VLOOKUP($X11,'[1]Material DB'!$A$3:$AF$113,'[1]Material DB'!Y$40,FALSE))/100*$R11</f>
        <v>0</v>
      </c>
      <c r="AW11" s="220">
        <f>(VLOOKUP($X11,'[1]Material DB'!$A$3:$AF$113,'[1]Material DB'!Z$40,FALSE))/100*$R11</f>
        <v>0</v>
      </c>
      <c r="AX11" s="220">
        <f>(VLOOKUP($X11,'[1]Material DB'!$A$3:$AF$113,'[1]Material DB'!AA$40,FALSE))/100*$R11</f>
        <v>0</v>
      </c>
      <c r="AY11" s="220">
        <f>(VLOOKUP($X11,'[1]Material DB'!$A$3:$AF$113,'[1]Material DB'!AB$40,FALSE))/100*$R11</f>
        <v>0</v>
      </c>
      <c r="AZ11" s="220">
        <f>(VLOOKUP($X11,'[1]Material DB'!$A$3:$AF$113,'[1]Material DB'!AC$40,FALSE))/100*$R11</f>
        <v>0</v>
      </c>
      <c r="BA11" s="220">
        <f>(VLOOKUP($X11,'[1]Material DB'!$A$3:$AF$113,'[1]Material DB'!AD$40,FALSE))/100*$R11</f>
        <v>0</v>
      </c>
      <c r="BB11" s="220">
        <f>(VLOOKUP($X11,'[1]Material DB'!$A$3:$AF$113,'[1]Material DB'!AE$40,FALSE))/100*$R11</f>
        <v>0</v>
      </c>
      <c r="BC11" s="220">
        <f>(VLOOKUP($X11,'[1]Material DB'!$A$3:$AF$113,'[1]Material DB'!AF$40,FALSE))/100*$R11</f>
        <v>0</v>
      </c>
      <c r="BD11" s="237">
        <f t="shared" si="0"/>
        <v>0.17499999999999999</v>
      </c>
    </row>
    <row r="12" spans="1:56" s="226" customFormat="1">
      <c r="A12" s="211"/>
      <c r="B12" s="212"/>
      <c r="C12" s="212"/>
      <c r="D12" s="212" t="s">
        <v>25</v>
      </c>
      <c r="E12" s="212"/>
      <c r="F12" s="213"/>
      <c r="G12" s="218" t="s">
        <v>117</v>
      </c>
      <c r="H12" s="219"/>
      <c r="I12" s="219"/>
      <c r="J12" s="219" t="s">
        <v>94</v>
      </c>
      <c r="K12" s="216">
        <v>1</v>
      </c>
      <c r="L12" s="217" t="s">
        <v>160</v>
      </c>
      <c r="M12" s="218"/>
      <c r="N12" s="219"/>
      <c r="O12" s="219"/>
      <c r="P12" s="219"/>
      <c r="Q12" s="220">
        <v>1.1000000000000001</v>
      </c>
      <c r="R12" s="221">
        <f t="shared" si="1"/>
        <v>1.1000000000000001</v>
      </c>
      <c r="S12" s="222">
        <f t="shared" si="2"/>
        <v>4.0545521562845563E-2</v>
      </c>
      <c r="T12" s="223" t="s">
        <v>206</v>
      </c>
      <c r="U12" s="216"/>
      <c r="V12" s="217"/>
      <c r="W12" s="236" t="s">
        <v>164</v>
      </c>
      <c r="X12" s="238" t="s">
        <v>261</v>
      </c>
      <c r="Y12" s="220">
        <f>(VLOOKUP($X12,'[1]Material DB'!$A$3:$AF$113,'[1]Material DB'!B$40,FALSE))/100*$R12</f>
        <v>0</v>
      </c>
      <c r="Z12" s="220">
        <f>(VLOOKUP($X12,'[1]Material DB'!$A$3:$AF$113,'[1]Material DB'!C$40,FALSE))/100*$R12</f>
        <v>0</v>
      </c>
      <c r="AA12" s="220">
        <f>(VLOOKUP($X12,'[1]Material DB'!$A$3:$AF$113,'[1]Material DB'!D$40,FALSE))/100*$R12</f>
        <v>0.30937500000000001</v>
      </c>
      <c r="AB12" s="220">
        <f>(VLOOKUP($X12,'[1]Material DB'!$A$3:$AF$113,'[1]Material DB'!E$40,FALSE))/100*$R12</f>
        <v>0.24062500000000003</v>
      </c>
      <c r="AC12" s="220">
        <f>(VLOOKUP($X12,'[1]Material DB'!$A$3:$AF$113,'[1]Material DB'!F$40,FALSE))/100*$R12</f>
        <v>0.55000000000000004</v>
      </c>
      <c r="AD12" s="220">
        <f>(VLOOKUP($X12,'[1]Material DB'!$A$3:$AF$113,'[1]Material DB'!G$40,FALSE))/100*$R12</f>
        <v>0</v>
      </c>
      <c r="AE12" s="220">
        <f>(VLOOKUP($X12,'[1]Material DB'!$A$3:$AF$113,'[1]Material DB'!H$40,FALSE))/100*$R12</f>
        <v>0</v>
      </c>
      <c r="AF12" s="220">
        <f>(VLOOKUP($X12,'[1]Material DB'!$A$3:$AF$113,'[1]Material DB'!I$40,FALSE))/100*$R12</f>
        <v>0</v>
      </c>
      <c r="AG12" s="220">
        <f>(VLOOKUP($X12,'[1]Material DB'!$A$3:$AF$113,'[1]Material DB'!J$40,FALSE))/100*$R12</f>
        <v>0</v>
      </c>
      <c r="AH12" s="220">
        <f>(VLOOKUP($X12,'[1]Material DB'!$A$3:$AF$113,'[1]Material DB'!K$40,FALSE))/100*$R12</f>
        <v>0</v>
      </c>
      <c r="AI12" s="220">
        <f>(VLOOKUP($X12,'[1]Material DB'!$A$3:$AF$113,'[1]Material DB'!L$40,FALSE))/100*$R12</f>
        <v>0</v>
      </c>
      <c r="AJ12" s="220">
        <f>(VLOOKUP($X12,'[1]Material DB'!$A$3:$AF$113,'[1]Material DB'!M$40,FALSE))/100*$R12</f>
        <v>0</v>
      </c>
      <c r="AK12" s="220">
        <f>(VLOOKUP($X12,'[1]Material DB'!$A$3:$AF$113,'[1]Material DB'!N$40,FALSE))/100*$R12</f>
        <v>0</v>
      </c>
      <c r="AL12" s="220">
        <f>(VLOOKUP($X12,'[1]Material DB'!$A$3:$AF$113,'[1]Material DB'!O$40,FALSE))/100*$R12</f>
        <v>0</v>
      </c>
      <c r="AM12" s="220">
        <f>(VLOOKUP($X12,'[1]Material DB'!$A$3:$AF$113,'[1]Material DB'!P$40,FALSE))/100*$R12</f>
        <v>0</v>
      </c>
      <c r="AN12" s="220">
        <f>(VLOOKUP($X12,'[1]Material DB'!$A$3:$AF$113,'[1]Material DB'!Q$40,FALSE))/100*$R12</f>
        <v>0</v>
      </c>
      <c r="AO12" s="220">
        <f>(VLOOKUP($X12,'[1]Material DB'!$A$3:$AF$113,'[1]Material DB'!R$40,FALSE))/100*$R12</f>
        <v>0</v>
      </c>
      <c r="AP12" s="220">
        <f>(VLOOKUP($X12,'[1]Material DB'!$A$3:$AF$113,'[1]Material DB'!S$40,FALSE))/100*$R12</f>
        <v>0</v>
      </c>
      <c r="AQ12" s="220">
        <f>(VLOOKUP($X12,'[1]Material DB'!$A$3:$AF$113,'[1]Material DB'!T$40,FALSE))/100*$R12</f>
        <v>0</v>
      </c>
      <c r="AR12" s="220">
        <f>(VLOOKUP($X12,'[1]Material DB'!$A$3:$AF$113,'[1]Material DB'!U$40,FALSE))/100*$R12</f>
        <v>0</v>
      </c>
      <c r="AS12" s="220">
        <f>(VLOOKUP($X12,'[1]Material DB'!$A$3:$AF$113,'[1]Material DB'!V$40,FALSE))/100*$R12</f>
        <v>0</v>
      </c>
      <c r="AT12" s="220">
        <f>(VLOOKUP($X12,'[1]Material DB'!$A$3:$AF$113,'[1]Material DB'!W$40,FALSE))/100*$R12</f>
        <v>0</v>
      </c>
      <c r="AU12" s="220">
        <f>(VLOOKUP($X12,'[1]Material DB'!$A$3:$AF$113,'[1]Material DB'!X$40,FALSE))/100*$R12</f>
        <v>0</v>
      </c>
      <c r="AV12" s="220">
        <f>(VLOOKUP($X12,'[1]Material DB'!$A$3:$AF$113,'[1]Material DB'!Y$40,FALSE))/100*$R12</f>
        <v>0</v>
      </c>
      <c r="AW12" s="220">
        <f>(VLOOKUP($X12,'[1]Material DB'!$A$3:$AF$113,'[1]Material DB'!Z$40,FALSE))/100*$R12</f>
        <v>0</v>
      </c>
      <c r="AX12" s="220">
        <f>(VLOOKUP($X12,'[1]Material DB'!$A$3:$AF$113,'[1]Material DB'!AA$40,FALSE))/100*$R12</f>
        <v>0</v>
      </c>
      <c r="AY12" s="220">
        <f>(VLOOKUP($X12,'[1]Material DB'!$A$3:$AF$113,'[1]Material DB'!AB$40,FALSE))/100*$R12</f>
        <v>0</v>
      </c>
      <c r="AZ12" s="220">
        <f>(VLOOKUP($X12,'[1]Material DB'!$A$3:$AF$113,'[1]Material DB'!AC$40,FALSE))/100*$R12</f>
        <v>0</v>
      </c>
      <c r="BA12" s="220">
        <f>(VLOOKUP($X12,'[1]Material DB'!$A$3:$AF$113,'[1]Material DB'!AD$40,FALSE))/100*$R12</f>
        <v>0</v>
      </c>
      <c r="BB12" s="220">
        <f>(VLOOKUP($X12,'[1]Material DB'!$A$3:$AF$113,'[1]Material DB'!AE$40,FALSE))/100*$R12</f>
        <v>0</v>
      </c>
      <c r="BC12" s="220">
        <f>(VLOOKUP($X12,'[1]Material DB'!$A$3:$AF$113,'[1]Material DB'!AF$40,FALSE))/100*$R12</f>
        <v>0</v>
      </c>
      <c r="BD12" s="227">
        <f t="shared" si="0"/>
        <v>1.1000000000000001</v>
      </c>
    </row>
    <row r="13" spans="1:56" s="254" customFormat="1">
      <c r="A13" s="239"/>
      <c r="B13" s="240"/>
      <c r="C13" s="240" t="s">
        <v>25</v>
      </c>
      <c r="D13" s="240"/>
      <c r="E13" s="240"/>
      <c r="F13" s="241"/>
      <c r="G13" s="242" t="s">
        <v>123</v>
      </c>
      <c r="H13" s="243"/>
      <c r="I13" s="243"/>
      <c r="J13" s="243" t="s">
        <v>100</v>
      </c>
      <c r="K13" s="240">
        <v>1</v>
      </c>
      <c r="L13" s="244" t="s">
        <v>26</v>
      </c>
      <c r="M13" s="242"/>
      <c r="N13" s="243"/>
      <c r="O13" s="243"/>
      <c r="P13" s="243"/>
      <c r="Q13" s="245">
        <f>R14+R15+R16</f>
        <v>9.5</v>
      </c>
      <c r="R13" s="246">
        <f t="shared" si="1"/>
        <v>9.5</v>
      </c>
      <c r="S13" s="247">
        <f t="shared" si="2"/>
        <v>0.35016586804275712</v>
      </c>
      <c r="T13" s="248" t="s">
        <v>206</v>
      </c>
      <c r="U13" s="240"/>
      <c r="V13" s="249"/>
      <c r="W13" s="250" t="s">
        <v>27</v>
      </c>
      <c r="X13" s="251" t="s">
        <v>27</v>
      </c>
      <c r="Y13" s="282">
        <f>SUMIF(Y14:Y16,"&gt;0")*$K13</f>
        <v>0</v>
      </c>
      <c r="Z13" s="282">
        <f t="shared" ref="Z13:BC13" si="5">SUMIF(Z14:Z16,"&gt;0")*$K13</f>
        <v>0</v>
      </c>
      <c r="AA13" s="282">
        <f t="shared" si="5"/>
        <v>8.78125</v>
      </c>
      <c r="AB13" s="282">
        <f t="shared" si="5"/>
        <v>0.21875</v>
      </c>
      <c r="AC13" s="282">
        <f t="shared" si="5"/>
        <v>0.5</v>
      </c>
      <c r="AD13" s="282">
        <f t="shared" si="5"/>
        <v>0</v>
      </c>
      <c r="AE13" s="282">
        <f t="shared" si="5"/>
        <v>0</v>
      </c>
      <c r="AF13" s="282">
        <f t="shared" si="5"/>
        <v>0</v>
      </c>
      <c r="AG13" s="282">
        <f t="shared" si="5"/>
        <v>0</v>
      </c>
      <c r="AH13" s="282">
        <f t="shared" si="5"/>
        <v>0</v>
      </c>
      <c r="AI13" s="282">
        <f t="shared" si="5"/>
        <v>0</v>
      </c>
      <c r="AJ13" s="282">
        <f t="shared" si="5"/>
        <v>0</v>
      </c>
      <c r="AK13" s="282">
        <f t="shared" si="5"/>
        <v>0</v>
      </c>
      <c r="AL13" s="282">
        <f t="shared" si="5"/>
        <v>0</v>
      </c>
      <c r="AM13" s="282">
        <f t="shared" si="5"/>
        <v>0</v>
      </c>
      <c r="AN13" s="282">
        <f t="shared" si="5"/>
        <v>0</v>
      </c>
      <c r="AO13" s="282">
        <f t="shared" si="5"/>
        <v>0</v>
      </c>
      <c r="AP13" s="282">
        <f t="shared" si="5"/>
        <v>0</v>
      </c>
      <c r="AQ13" s="282">
        <f t="shared" si="5"/>
        <v>0</v>
      </c>
      <c r="AR13" s="282">
        <f t="shared" si="5"/>
        <v>0</v>
      </c>
      <c r="AS13" s="282">
        <f t="shared" si="5"/>
        <v>0</v>
      </c>
      <c r="AT13" s="282">
        <f t="shared" si="5"/>
        <v>0</v>
      </c>
      <c r="AU13" s="282">
        <f t="shared" si="5"/>
        <v>0</v>
      </c>
      <c r="AV13" s="282">
        <f t="shared" si="5"/>
        <v>0</v>
      </c>
      <c r="AW13" s="282">
        <f t="shared" si="5"/>
        <v>0</v>
      </c>
      <c r="AX13" s="282">
        <f t="shared" si="5"/>
        <v>0</v>
      </c>
      <c r="AY13" s="282">
        <f t="shared" si="5"/>
        <v>0</v>
      </c>
      <c r="AZ13" s="282">
        <f t="shared" si="5"/>
        <v>0</v>
      </c>
      <c r="BA13" s="282">
        <f t="shared" si="5"/>
        <v>0</v>
      </c>
      <c r="BB13" s="282">
        <f t="shared" si="5"/>
        <v>0</v>
      </c>
      <c r="BC13" s="282">
        <f t="shared" si="5"/>
        <v>0</v>
      </c>
      <c r="BD13" s="283">
        <f t="shared" si="0"/>
        <v>9.5</v>
      </c>
    </row>
    <row r="14" spans="1:56" s="254" customFormat="1">
      <c r="A14" s="239"/>
      <c r="B14" s="240"/>
      <c r="C14" s="240"/>
      <c r="D14" s="240" t="s">
        <v>25</v>
      </c>
      <c r="E14" s="240"/>
      <c r="F14" s="241"/>
      <c r="G14" s="242" t="s">
        <v>120</v>
      </c>
      <c r="H14" s="243"/>
      <c r="I14" s="243"/>
      <c r="J14" s="243" t="s">
        <v>97</v>
      </c>
      <c r="K14" s="240">
        <v>1</v>
      </c>
      <c r="L14" s="244" t="s">
        <v>26</v>
      </c>
      <c r="M14" s="242"/>
      <c r="N14" s="243"/>
      <c r="O14" s="243"/>
      <c r="P14" s="243"/>
      <c r="Q14" s="252">
        <v>6.7</v>
      </c>
      <c r="R14" s="246">
        <f t="shared" si="1"/>
        <v>6.7</v>
      </c>
      <c r="S14" s="247">
        <f t="shared" si="2"/>
        <v>0.24695908588278659</v>
      </c>
      <c r="T14" s="248" t="s">
        <v>206</v>
      </c>
      <c r="U14" s="240"/>
      <c r="V14" s="249"/>
      <c r="W14" s="255" t="s">
        <v>162</v>
      </c>
      <c r="X14" s="410" t="s">
        <v>262</v>
      </c>
      <c r="Y14" s="252">
        <f>(VLOOKUP($X14,'[1]Material DB'!$A$3:$AF$113,'[1]Material DB'!B$40,FALSE))/100*$R14</f>
        <v>0</v>
      </c>
      <c r="Z14" s="252">
        <f>(VLOOKUP($X14,'[1]Material DB'!$A$3:$AF$113,'[1]Material DB'!C$40,FALSE))/100*$R14</f>
        <v>0</v>
      </c>
      <c r="AA14" s="252">
        <f>(VLOOKUP($X14,'[1]Material DB'!$A$3:$AF$113,'[1]Material DB'!D$40,FALSE))/100*$R14</f>
        <v>6.7</v>
      </c>
      <c r="AB14" s="252">
        <f>(VLOOKUP($X14,'[1]Material DB'!$A$3:$AF$113,'[1]Material DB'!E$40,FALSE))/100*$R14</f>
        <v>0</v>
      </c>
      <c r="AC14" s="252">
        <f>(VLOOKUP($X14,'[1]Material DB'!$A$3:$AF$113,'[1]Material DB'!F$40,FALSE))/100*$R14</f>
        <v>0</v>
      </c>
      <c r="AD14" s="252">
        <f>(VLOOKUP($X14,'[1]Material DB'!$A$3:$AF$113,'[1]Material DB'!G$40,FALSE))/100*$R14</f>
        <v>0</v>
      </c>
      <c r="AE14" s="252">
        <f>(VLOOKUP($X14,'[1]Material DB'!$A$3:$AF$113,'[1]Material DB'!H$40,FALSE))/100*$R14</f>
        <v>0</v>
      </c>
      <c r="AF14" s="252">
        <f>(VLOOKUP($X14,'[1]Material DB'!$A$3:$AF$113,'[1]Material DB'!I$40,FALSE))/100*$R14</f>
        <v>0</v>
      </c>
      <c r="AG14" s="252">
        <f>(VLOOKUP($X14,'[1]Material DB'!$A$3:$AF$113,'[1]Material DB'!J$40,FALSE))/100*$R14</f>
        <v>0</v>
      </c>
      <c r="AH14" s="252">
        <f>(VLOOKUP($X14,'[1]Material DB'!$A$3:$AF$113,'[1]Material DB'!K$40,FALSE))/100*$R14</f>
        <v>0</v>
      </c>
      <c r="AI14" s="252">
        <f>(VLOOKUP($X14,'[1]Material DB'!$A$3:$AF$113,'[1]Material DB'!L$40,FALSE))/100*$R14</f>
        <v>0</v>
      </c>
      <c r="AJ14" s="252">
        <f>(VLOOKUP($X14,'[1]Material DB'!$A$3:$AF$113,'[1]Material DB'!M$40,FALSE))/100*$R14</f>
        <v>0</v>
      </c>
      <c r="AK14" s="252">
        <f>(VLOOKUP($X14,'[1]Material DB'!$A$3:$AF$113,'[1]Material DB'!N$40,FALSE))/100*$R14</f>
        <v>0</v>
      </c>
      <c r="AL14" s="252">
        <f>(VLOOKUP($X14,'[1]Material DB'!$A$3:$AF$113,'[1]Material DB'!O$40,FALSE))/100*$R14</f>
        <v>0</v>
      </c>
      <c r="AM14" s="252">
        <f>(VLOOKUP($X14,'[1]Material DB'!$A$3:$AF$113,'[1]Material DB'!P$40,FALSE))/100*$R14</f>
        <v>0</v>
      </c>
      <c r="AN14" s="252">
        <f>(VLOOKUP($X14,'[1]Material DB'!$A$3:$AF$113,'[1]Material DB'!Q$40,FALSE))/100*$R14</f>
        <v>0</v>
      </c>
      <c r="AO14" s="252">
        <f>(VLOOKUP($X14,'[1]Material DB'!$A$3:$AF$113,'[1]Material DB'!R$40,FALSE))/100*$R14</f>
        <v>0</v>
      </c>
      <c r="AP14" s="252">
        <f>(VLOOKUP($X14,'[1]Material DB'!$A$3:$AF$113,'[1]Material DB'!S$40,FALSE))/100*$R14</f>
        <v>0</v>
      </c>
      <c r="AQ14" s="252">
        <f>(VLOOKUP($X14,'[1]Material DB'!$A$3:$AF$113,'[1]Material DB'!T$40,FALSE))/100*$R14</f>
        <v>0</v>
      </c>
      <c r="AR14" s="252">
        <f>(VLOOKUP($X14,'[1]Material DB'!$A$3:$AF$113,'[1]Material DB'!U$40,FALSE))/100*$R14</f>
        <v>0</v>
      </c>
      <c r="AS14" s="252">
        <f>(VLOOKUP($X14,'[1]Material DB'!$A$3:$AF$113,'[1]Material DB'!V$40,FALSE))/100*$R14</f>
        <v>0</v>
      </c>
      <c r="AT14" s="252">
        <f>(VLOOKUP($X14,'[1]Material DB'!$A$3:$AF$113,'[1]Material DB'!W$40,FALSE))/100*$R14</f>
        <v>0</v>
      </c>
      <c r="AU14" s="252">
        <f>(VLOOKUP($X14,'[1]Material DB'!$A$3:$AF$113,'[1]Material DB'!X$40,FALSE))/100*$R14</f>
        <v>0</v>
      </c>
      <c r="AV14" s="252">
        <f>(VLOOKUP($X14,'[1]Material DB'!$A$3:$AF$113,'[1]Material DB'!Y$40,FALSE))/100*$R14</f>
        <v>0</v>
      </c>
      <c r="AW14" s="252">
        <f>(VLOOKUP($X14,'[1]Material DB'!$A$3:$AF$113,'[1]Material DB'!Z$40,FALSE))/100*$R14</f>
        <v>0</v>
      </c>
      <c r="AX14" s="252">
        <f>(VLOOKUP($X14,'[1]Material DB'!$A$3:$AF$113,'[1]Material DB'!AA$40,FALSE))/100*$R14</f>
        <v>0</v>
      </c>
      <c r="AY14" s="252">
        <f>(VLOOKUP($X14,'[1]Material DB'!$A$3:$AF$113,'[1]Material DB'!AB$40,FALSE))/100*$R14</f>
        <v>0</v>
      </c>
      <c r="AZ14" s="252">
        <f>(VLOOKUP($X14,'[1]Material DB'!$A$3:$AF$113,'[1]Material DB'!AC$40,FALSE))/100*$R14</f>
        <v>0</v>
      </c>
      <c r="BA14" s="252">
        <f>(VLOOKUP($X14,'[1]Material DB'!$A$3:$AF$113,'[1]Material DB'!AD$40,FALSE))/100*$R14</f>
        <v>0</v>
      </c>
      <c r="BB14" s="252">
        <f>(VLOOKUP($X14,'[1]Material DB'!$A$3:$AF$113,'[1]Material DB'!AE$40,FALSE))/100*$R14</f>
        <v>0</v>
      </c>
      <c r="BC14" s="252">
        <f>(VLOOKUP($X14,'[1]Material DB'!$A$3:$AF$113,'[1]Material DB'!AF$40,FALSE))/100*$R14</f>
        <v>0</v>
      </c>
      <c r="BD14" s="253">
        <f t="shared" si="0"/>
        <v>6.7</v>
      </c>
    </row>
    <row r="15" spans="1:56" s="254" customFormat="1">
      <c r="A15" s="239"/>
      <c r="B15" s="240"/>
      <c r="C15" s="240"/>
      <c r="D15" s="240" t="s">
        <v>25</v>
      </c>
      <c r="E15" s="240"/>
      <c r="F15" s="241"/>
      <c r="G15" s="242" t="s">
        <v>124</v>
      </c>
      <c r="H15" s="243"/>
      <c r="I15" s="243"/>
      <c r="J15" s="243" t="s">
        <v>101</v>
      </c>
      <c r="K15" s="240">
        <v>1</v>
      </c>
      <c r="L15" s="244" t="s">
        <v>26</v>
      </c>
      <c r="M15" s="242"/>
      <c r="N15" s="243"/>
      <c r="O15" s="243"/>
      <c r="P15" s="243"/>
      <c r="Q15" s="252">
        <v>1.8</v>
      </c>
      <c r="R15" s="246">
        <f t="shared" si="1"/>
        <v>1.8</v>
      </c>
      <c r="S15" s="247">
        <f t="shared" si="2"/>
        <v>6.6347217102838196E-2</v>
      </c>
      <c r="T15" s="248" t="s">
        <v>206</v>
      </c>
      <c r="U15" s="240"/>
      <c r="V15" s="249"/>
      <c r="W15" s="255" t="s">
        <v>163</v>
      </c>
      <c r="X15" s="410" t="s">
        <v>262</v>
      </c>
      <c r="Y15" s="252">
        <f>(VLOOKUP($X15,'[1]Material DB'!$A$3:$AF$113,'[1]Material DB'!B$40,FALSE))/100*$R15</f>
        <v>0</v>
      </c>
      <c r="Z15" s="252">
        <f>(VLOOKUP($X15,'[1]Material DB'!$A$3:$AF$113,'[1]Material DB'!C$40,FALSE))/100*$R15</f>
        <v>0</v>
      </c>
      <c r="AA15" s="252">
        <f>(VLOOKUP($X15,'[1]Material DB'!$A$3:$AF$113,'[1]Material DB'!D$40,FALSE))/100*$R15</f>
        <v>1.8</v>
      </c>
      <c r="AB15" s="252">
        <f>(VLOOKUP($X15,'[1]Material DB'!$A$3:$AF$113,'[1]Material DB'!E$40,FALSE))/100*$R15</f>
        <v>0</v>
      </c>
      <c r="AC15" s="252">
        <f>(VLOOKUP($X15,'[1]Material DB'!$A$3:$AF$113,'[1]Material DB'!F$40,FALSE))/100*$R15</f>
        <v>0</v>
      </c>
      <c r="AD15" s="252">
        <f>(VLOOKUP($X15,'[1]Material DB'!$A$3:$AF$113,'[1]Material DB'!G$40,FALSE))/100*$R15</f>
        <v>0</v>
      </c>
      <c r="AE15" s="252">
        <f>(VLOOKUP($X15,'[1]Material DB'!$A$3:$AF$113,'[1]Material DB'!H$40,FALSE))/100*$R15</f>
        <v>0</v>
      </c>
      <c r="AF15" s="252">
        <f>(VLOOKUP($X15,'[1]Material DB'!$A$3:$AF$113,'[1]Material DB'!I$40,FALSE))/100*$R15</f>
        <v>0</v>
      </c>
      <c r="AG15" s="252">
        <f>(VLOOKUP($X15,'[1]Material DB'!$A$3:$AF$113,'[1]Material DB'!J$40,FALSE))/100*$R15</f>
        <v>0</v>
      </c>
      <c r="AH15" s="252">
        <f>(VLOOKUP($X15,'[1]Material DB'!$A$3:$AF$113,'[1]Material DB'!K$40,FALSE))/100*$R15</f>
        <v>0</v>
      </c>
      <c r="AI15" s="252">
        <f>(VLOOKUP($X15,'[1]Material DB'!$A$3:$AF$113,'[1]Material DB'!L$40,FALSE))/100*$R15</f>
        <v>0</v>
      </c>
      <c r="AJ15" s="252">
        <f>(VLOOKUP($X15,'[1]Material DB'!$A$3:$AF$113,'[1]Material DB'!M$40,FALSE))/100*$R15</f>
        <v>0</v>
      </c>
      <c r="AK15" s="252">
        <f>(VLOOKUP($X15,'[1]Material DB'!$A$3:$AF$113,'[1]Material DB'!N$40,FALSE))/100*$R15</f>
        <v>0</v>
      </c>
      <c r="AL15" s="252">
        <f>(VLOOKUP($X15,'[1]Material DB'!$A$3:$AF$113,'[1]Material DB'!O$40,FALSE))/100*$R15</f>
        <v>0</v>
      </c>
      <c r="AM15" s="252">
        <f>(VLOOKUP($X15,'[1]Material DB'!$A$3:$AF$113,'[1]Material DB'!P$40,FALSE))/100*$R15</f>
        <v>0</v>
      </c>
      <c r="AN15" s="252">
        <f>(VLOOKUP($X15,'[1]Material DB'!$A$3:$AF$113,'[1]Material DB'!Q$40,FALSE))/100*$R15</f>
        <v>0</v>
      </c>
      <c r="AO15" s="252">
        <f>(VLOOKUP($X15,'[1]Material DB'!$A$3:$AF$113,'[1]Material DB'!R$40,FALSE))/100*$R15</f>
        <v>0</v>
      </c>
      <c r="AP15" s="252">
        <f>(VLOOKUP($X15,'[1]Material DB'!$A$3:$AF$113,'[1]Material DB'!S$40,FALSE))/100*$R15</f>
        <v>0</v>
      </c>
      <c r="AQ15" s="252">
        <f>(VLOOKUP($X15,'[1]Material DB'!$A$3:$AF$113,'[1]Material DB'!T$40,FALSE))/100*$R15</f>
        <v>0</v>
      </c>
      <c r="AR15" s="252">
        <f>(VLOOKUP($X15,'[1]Material DB'!$A$3:$AF$113,'[1]Material DB'!U$40,FALSE))/100*$R15</f>
        <v>0</v>
      </c>
      <c r="AS15" s="252">
        <f>(VLOOKUP($X15,'[1]Material DB'!$A$3:$AF$113,'[1]Material DB'!V$40,FALSE))/100*$R15</f>
        <v>0</v>
      </c>
      <c r="AT15" s="252">
        <f>(VLOOKUP($X15,'[1]Material DB'!$A$3:$AF$113,'[1]Material DB'!W$40,FALSE))/100*$R15</f>
        <v>0</v>
      </c>
      <c r="AU15" s="252">
        <f>(VLOOKUP($X15,'[1]Material DB'!$A$3:$AF$113,'[1]Material DB'!X$40,FALSE))/100*$R15</f>
        <v>0</v>
      </c>
      <c r="AV15" s="252">
        <f>(VLOOKUP($X15,'[1]Material DB'!$A$3:$AF$113,'[1]Material DB'!Y$40,FALSE))/100*$R15</f>
        <v>0</v>
      </c>
      <c r="AW15" s="252">
        <f>(VLOOKUP($X15,'[1]Material DB'!$A$3:$AF$113,'[1]Material DB'!Z$40,FALSE))/100*$R15</f>
        <v>0</v>
      </c>
      <c r="AX15" s="252">
        <f>(VLOOKUP($X15,'[1]Material DB'!$A$3:$AF$113,'[1]Material DB'!AA$40,FALSE))/100*$R15</f>
        <v>0</v>
      </c>
      <c r="AY15" s="252">
        <f>(VLOOKUP($X15,'[1]Material DB'!$A$3:$AF$113,'[1]Material DB'!AB$40,FALSE))/100*$R15</f>
        <v>0</v>
      </c>
      <c r="AZ15" s="252">
        <f>(VLOOKUP($X15,'[1]Material DB'!$A$3:$AF$113,'[1]Material DB'!AC$40,FALSE))/100*$R15</f>
        <v>0</v>
      </c>
      <c r="BA15" s="252">
        <f>(VLOOKUP($X15,'[1]Material DB'!$A$3:$AF$113,'[1]Material DB'!AD$40,FALSE))/100*$R15</f>
        <v>0</v>
      </c>
      <c r="BB15" s="252">
        <f>(VLOOKUP($X15,'[1]Material DB'!$A$3:$AF$113,'[1]Material DB'!AE$40,FALSE))/100*$R15</f>
        <v>0</v>
      </c>
      <c r="BC15" s="252">
        <f>(VLOOKUP($X15,'[1]Material DB'!$A$3:$AF$113,'[1]Material DB'!AF$40,FALSE))/100*$R15</f>
        <v>0</v>
      </c>
      <c r="BD15" s="253">
        <f t="shared" si="0"/>
        <v>1.8</v>
      </c>
    </row>
    <row r="16" spans="1:56" s="254" customFormat="1">
      <c r="A16" s="257"/>
      <c r="B16" s="258"/>
      <c r="C16" s="258"/>
      <c r="D16" s="258" t="s">
        <v>25</v>
      </c>
      <c r="E16" s="258"/>
      <c r="F16" s="259"/>
      <c r="G16" s="260" t="s">
        <v>118</v>
      </c>
      <c r="H16" s="261"/>
      <c r="I16" s="261"/>
      <c r="J16" s="261" t="s">
        <v>95</v>
      </c>
      <c r="K16" s="240">
        <v>1</v>
      </c>
      <c r="L16" s="244" t="s">
        <v>160</v>
      </c>
      <c r="M16" s="242"/>
      <c r="N16" s="243"/>
      <c r="O16" s="243"/>
      <c r="P16" s="243"/>
      <c r="Q16" s="252">
        <v>1</v>
      </c>
      <c r="R16" s="246">
        <f t="shared" si="1"/>
        <v>1</v>
      </c>
      <c r="S16" s="247">
        <f t="shared" si="2"/>
        <v>3.6859565057132331E-2</v>
      </c>
      <c r="T16" s="248" t="s">
        <v>206</v>
      </c>
      <c r="U16" s="240"/>
      <c r="V16" s="244"/>
      <c r="W16" s="255" t="s">
        <v>164</v>
      </c>
      <c r="X16" s="256" t="s">
        <v>261</v>
      </c>
      <c r="Y16" s="252">
        <f>(VLOOKUP($X16,'[1]Material DB'!$A$3:$AF$113,'[1]Material DB'!B$40,FALSE))/100*$R16</f>
        <v>0</v>
      </c>
      <c r="Z16" s="252">
        <f>(VLOOKUP($X16,'[1]Material DB'!$A$3:$AF$113,'[1]Material DB'!C$40,FALSE))/100*$R16</f>
        <v>0</v>
      </c>
      <c r="AA16" s="252">
        <f>(VLOOKUP($X16,'[1]Material DB'!$A$3:$AF$113,'[1]Material DB'!D$40,FALSE))/100*$R16</f>
        <v>0.28125</v>
      </c>
      <c r="AB16" s="252">
        <f>(VLOOKUP($X16,'[1]Material DB'!$A$3:$AF$113,'[1]Material DB'!E$40,FALSE))/100*$R16</f>
        <v>0.21875</v>
      </c>
      <c r="AC16" s="252">
        <f>(VLOOKUP($X16,'[1]Material DB'!$A$3:$AF$113,'[1]Material DB'!F$40,FALSE))/100*$R16</f>
        <v>0.5</v>
      </c>
      <c r="AD16" s="252">
        <f>(VLOOKUP($X16,'[1]Material DB'!$A$3:$AF$113,'[1]Material DB'!G$40,FALSE))/100*$R16</f>
        <v>0</v>
      </c>
      <c r="AE16" s="252">
        <f>(VLOOKUP($X16,'[1]Material DB'!$A$3:$AF$113,'[1]Material DB'!H$40,FALSE))/100*$R16</f>
        <v>0</v>
      </c>
      <c r="AF16" s="252">
        <f>(VLOOKUP($X16,'[1]Material DB'!$A$3:$AF$113,'[1]Material DB'!I$40,FALSE))/100*$R16</f>
        <v>0</v>
      </c>
      <c r="AG16" s="252">
        <f>(VLOOKUP($X16,'[1]Material DB'!$A$3:$AF$113,'[1]Material DB'!J$40,FALSE))/100*$R16</f>
        <v>0</v>
      </c>
      <c r="AH16" s="252">
        <f>(VLOOKUP($X16,'[1]Material DB'!$A$3:$AF$113,'[1]Material DB'!K$40,FALSE))/100*$R16</f>
        <v>0</v>
      </c>
      <c r="AI16" s="252">
        <f>(VLOOKUP($X16,'[1]Material DB'!$A$3:$AF$113,'[1]Material DB'!L$40,FALSE))/100*$R16</f>
        <v>0</v>
      </c>
      <c r="AJ16" s="252">
        <f>(VLOOKUP($X16,'[1]Material DB'!$A$3:$AF$113,'[1]Material DB'!M$40,FALSE))/100*$R16</f>
        <v>0</v>
      </c>
      <c r="AK16" s="252">
        <f>(VLOOKUP($X16,'[1]Material DB'!$A$3:$AF$113,'[1]Material DB'!N$40,FALSE))/100*$R16</f>
        <v>0</v>
      </c>
      <c r="AL16" s="252">
        <f>(VLOOKUP($X16,'[1]Material DB'!$A$3:$AF$113,'[1]Material DB'!O$40,FALSE))/100*$R16</f>
        <v>0</v>
      </c>
      <c r="AM16" s="252">
        <f>(VLOOKUP($X16,'[1]Material DB'!$A$3:$AF$113,'[1]Material DB'!P$40,FALSE))/100*$R16</f>
        <v>0</v>
      </c>
      <c r="AN16" s="252">
        <f>(VLOOKUP($X16,'[1]Material DB'!$A$3:$AF$113,'[1]Material DB'!Q$40,FALSE))/100*$R16</f>
        <v>0</v>
      </c>
      <c r="AO16" s="252">
        <f>(VLOOKUP($X16,'[1]Material DB'!$A$3:$AF$113,'[1]Material DB'!R$40,FALSE))/100*$R16</f>
        <v>0</v>
      </c>
      <c r="AP16" s="252">
        <f>(VLOOKUP($X16,'[1]Material DB'!$A$3:$AF$113,'[1]Material DB'!S$40,FALSE))/100*$R16</f>
        <v>0</v>
      </c>
      <c r="AQ16" s="252">
        <f>(VLOOKUP($X16,'[1]Material DB'!$A$3:$AF$113,'[1]Material DB'!T$40,FALSE))/100*$R16</f>
        <v>0</v>
      </c>
      <c r="AR16" s="252">
        <f>(VLOOKUP($X16,'[1]Material DB'!$A$3:$AF$113,'[1]Material DB'!U$40,FALSE))/100*$R16</f>
        <v>0</v>
      </c>
      <c r="AS16" s="252">
        <f>(VLOOKUP($X16,'[1]Material DB'!$A$3:$AF$113,'[1]Material DB'!V$40,FALSE))/100*$R16</f>
        <v>0</v>
      </c>
      <c r="AT16" s="252">
        <f>(VLOOKUP($X16,'[1]Material DB'!$A$3:$AF$113,'[1]Material DB'!W$40,FALSE))/100*$R16</f>
        <v>0</v>
      </c>
      <c r="AU16" s="252">
        <f>(VLOOKUP($X16,'[1]Material DB'!$A$3:$AF$113,'[1]Material DB'!X$40,FALSE))/100*$R16</f>
        <v>0</v>
      </c>
      <c r="AV16" s="252">
        <f>(VLOOKUP($X16,'[1]Material DB'!$A$3:$AF$113,'[1]Material DB'!Y$40,FALSE))/100*$R16</f>
        <v>0</v>
      </c>
      <c r="AW16" s="252">
        <f>(VLOOKUP($X16,'[1]Material DB'!$A$3:$AF$113,'[1]Material DB'!Z$40,FALSE))/100*$R16</f>
        <v>0</v>
      </c>
      <c r="AX16" s="252">
        <f>(VLOOKUP($X16,'[1]Material DB'!$A$3:$AF$113,'[1]Material DB'!AA$40,FALSE))/100*$R16</f>
        <v>0</v>
      </c>
      <c r="AY16" s="252">
        <f>(VLOOKUP($X16,'[1]Material DB'!$A$3:$AF$113,'[1]Material DB'!AB$40,FALSE))/100*$R16</f>
        <v>0</v>
      </c>
      <c r="AZ16" s="252">
        <f>(VLOOKUP($X16,'[1]Material DB'!$A$3:$AF$113,'[1]Material DB'!AC$40,FALSE))/100*$R16</f>
        <v>0</v>
      </c>
      <c r="BA16" s="252">
        <f>(VLOOKUP($X16,'[1]Material DB'!$A$3:$AF$113,'[1]Material DB'!AD$40,FALSE))/100*$R16</f>
        <v>0</v>
      </c>
      <c r="BB16" s="252">
        <f>(VLOOKUP($X16,'[1]Material DB'!$A$3:$AF$113,'[1]Material DB'!AE$40,FALSE))/100*$R16</f>
        <v>0</v>
      </c>
      <c r="BC16" s="252">
        <f>(VLOOKUP($X16,'[1]Material DB'!$A$3:$AF$113,'[1]Material DB'!AF$40,FALSE))/100*$R16</f>
        <v>0</v>
      </c>
      <c r="BD16" s="262">
        <f t="shared" si="0"/>
        <v>1</v>
      </c>
    </row>
    <row r="17" spans="1:57" s="226" customFormat="1">
      <c r="A17" s="233"/>
      <c r="B17" s="216"/>
      <c r="C17" s="216" t="s">
        <v>25</v>
      </c>
      <c r="D17" s="216"/>
      <c r="E17" s="216"/>
      <c r="F17" s="234"/>
      <c r="G17" s="218" t="s">
        <v>125</v>
      </c>
      <c r="H17" s="219"/>
      <c r="I17" s="219"/>
      <c r="J17" s="219" t="s">
        <v>102</v>
      </c>
      <c r="K17" s="216">
        <v>1</v>
      </c>
      <c r="L17" s="217" t="s">
        <v>26</v>
      </c>
      <c r="M17" s="218"/>
      <c r="N17" s="219"/>
      <c r="O17" s="219"/>
      <c r="P17" s="219"/>
      <c r="Q17" s="220">
        <f>R18+R19</f>
        <v>9.0500000000000007</v>
      </c>
      <c r="R17" s="221">
        <f t="shared" si="1"/>
        <v>9.0500000000000007</v>
      </c>
      <c r="S17" s="222">
        <f t="shared" si="2"/>
        <v>0.3335790637670476</v>
      </c>
      <c r="T17" s="223" t="s">
        <v>206</v>
      </c>
      <c r="U17" s="216"/>
      <c r="V17" s="217"/>
      <c r="W17" s="231" t="s">
        <v>27</v>
      </c>
      <c r="X17" s="232" t="s">
        <v>27</v>
      </c>
      <c r="Y17" s="224">
        <f>SUMIF(Y18:Y19,"&gt;0")*$K17</f>
        <v>8.0300000000000545E-3</v>
      </c>
      <c r="Z17" s="224">
        <f t="shared" ref="Z17:BC17" si="6">SUMIF(Z18:Z19,"&gt;0")*$K17</f>
        <v>0</v>
      </c>
      <c r="AA17" s="224">
        <f t="shared" si="6"/>
        <v>8.3930000000000587E-2</v>
      </c>
      <c r="AB17" s="224">
        <f t="shared" si="6"/>
        <v>0</v>
      </c>
      <c r="AC17" s="224">
        <f t="shared" si="6"/>
        <v>0.2441300000000001</v>
      </c>
      <c r="AD17" s="224">
        <f t="shared" si="6"/>
        <v>2.7900000000000001E-2</v>
      </c>
      <c r="AE17" s="224">
        <f t="shared" si="6"/>
        <v>0</v>
      </c>
      <c r="AF17" s="224">
        <f t="shared" si="6"/>
        <v>7.6258299999999997</v>
      </c>
      <c r="AG17" s="224">
        <f t="shared" si="6"/>
        <v>3.8949999999999999E-2</v>
      </c>
      <c r="AH17" s="224">
        <f t="shared" si="6"/>
        <v>0</v>
      </c>
      <c r="AI17" s="224">
        <f t="shared" si="6"/>
        <v>0</v>
      </c>
      <c r="AJ17" s="224">
        <f t="shared" si="6"/>
        <v>0</v>
      </c>
      <c r="AK17" s="224">
        <f t="shared" si="6"/>
        <v>0</v>
      </c>
      <c r="AL17" s="224">
        <f t="shared" si="6"/>
        <v>2.7899999999999999E-3</v>
      </c>
      <c r="AM17" s="224">
        <f t="shared" si="6"/>
        <v>5.2790000000000004E-2</v>
      </c>
      <c r="AN17" s="224">
        <f t="shared" si="6"/>
        <v>3.116E-2</v>
      </c>
      <c r="AO17" s="224">
        <f t="shared" si="6"/>
        <v>0</v>
      </c>
      <c r="AP17" s="224">
        <f t="shared" si="6"/>
        <v>0</v>
      </c>
      <c r="AQ17" s="224">
        <f t="shared" si="6"/>
        <v>1.0579999999999999E-2</v>
      </c>
      <c r="AR17" s="224">
        <f t="shared" si="6"/>
        <v>0.9239099999999999</v>
      </c>
      <c r="AS17" s="224">
        <f t="shared" si="6"/>
        <v>0</v>
      </c>
      <c r="AT17" s="224">
        <f t="shared" si="6"/>
        <v>0</v>
      </c>
      <c r="AU17" s="224">
        <f t="shared" si="6"/>
        <v>0</v>
      </c>
      <c r="AV17" s="224">
        <f t="shared" si="6"/>
        <v>0</v>
      </c>
      <c r="AW17" s="224">
        <f t="shared" si="6"/>
        <v>0</v>
      </c>
      <c r="AX17" s="224">
        <f t="shared" si="6"/>
        <v>0</v>
      </c>
      <c r="AY17" s="224">
        <f t="shared" si="6"/>
        <v>0</v>
      </c>
      <c r="AZ17" s="224">
        <f t="shared" si="6"/>
        <v>0</v>
      </c>
      <c r="BA17" s="224">
        <f t="shared" si="6"/>
        <v>0</v>
      </c>
      <c r="BB17" s="224">
        <f t="shared" si="6"/>
        <v>0</v>
      </c>
      <c r="BC17" s="224">
        <f t="shared" si="6"/>
        <v>0</v>
      </c>
      <c r="BD17" s="284">
        <f t="shared" si="0"/>
        <v>9.0499999999999972</v>
      </c>
    </row>
    <row r="18" spans="1:57" s="226" customFormat="1">
      <c r="A18" s="233"/>
      <c r="B18" s="216"/>
      <c r="C18" s="216"/>
      <c r="D18" s="216" t="s">
        <v>25</v>
      </c>
      <c r="E18" s="216"/>
      <c r="F18" s="234"/>
      <c r="G18" s="218" t="s">
        <v>126</v>
      </c>
      <c r="H18" s="219"/>
      <c r="I18" s="219"/>
      <c r="J18" s="219" t="s">
        <v>103</v>
      </c>
      <c r="K18" s="216">
        <v>1</v>
      </c>
      <c r="L18" s="217" t="s">
        <v>160</v>
      </c>
      <c r="M18" s="218"/>
      <c r="N18" s="219"/>
      <c r="O18" s="219"/>
      <c r="P18" s="219"/>
      <c r="Q18" s="235">
        <v>1.1499999999999999</v>
      </c>
      <c r="R18" s="221">
        <f t="shared" si="1"/>
        <v>1.1499999999999999</v>
      </c>
      <c r="S18" s="222">
        <f t="shared" si="2"/>
        <v>4.2388499815702176E-2</v>
      </c>
      <c r="T18" s="223" t="s">
        <v>206</v>
      </c>
      <c r="U18" s="216"/>
      <c r="V18" s="232"/>
      <c r="W18" s="236" t="s">
        <v>161</v>
      </c>
      <c r="X18" s="411" t="s">
        <v>263</v>
      </c>
      <c r="Y18" s="220">
        <f>(VLOOKUP($X18,'[1]Material DB'!$A$3:$AF$113,'[1]Material DB'!B$40,FALSE))/100*$R18</f>
        <v>0</v>
      </c>
      <c r="Z18" s="220">
        <f>(VLOOKUP($X18,'[1]Material DB'!$A$3:$AF$113,'[1]Material DB'!C$40,FALSE))/100*$R18</f>
        <v>0</v>
      </c>
      <c r="AA18" s="220">
        <f>(VLOOKUP($X18,'[1]Material DB'!$A$3:$AF$113,'[1]Material DB'!D$40,FALSE))/100*$R18</f>
        <v>0</v>
      </c>
      <c r="AB18" s="220">
        <f>(VLOOKUP($X18,'[1]Material DB'!$A$3:$AF$113,'[1]Material DB'!E$40,FALSE))/100*$R18</f>
        <v>0</v>
      </c>
      <c r="AC18" s="220">
        <f>(VLOOKUP($X18,'[1]Material DB'!$A$3:$AF$113,'[1]Material DB'!F$40,FALSE))/100*$R18</f>
        <v>0.22608999999999999</v>
      </c>
      <c r="AD18" s="220">
        <f>(VLOOKUP($X18,'[1]Material DB'!$A$3:$AF$113,'[1]Material DB'!G$40,FALSE))/100*$R18</f>
        <v>0</v>
      </c>
      <c r="AE18" s="220">
        <f>(VLOOKUP($X18,'[1]Material DB'!$A$3:$AF$113,'[1]Material DB'!H$40,FALSE))/100*$R18</f>
        <v>0</v>
      </c>
      <c r="AF18" s="220">
        <f>(VLOOKUP($X18,'[1]Material DB'!$A$3:$AF$113,'[1]Material DB'!I$40,FALSE))/100*$R18</f>
        <v>0</v>
      </c>
      <c r="AG18" s="220">
        <f>(VLOOKUP($X18,'[1]Material DB'!$A$3:$AF$113,'[1]Material DB'!J$40,FALSE))/100*$R18</f>
        <v>0</v>
      </c>
      <c r="AH18" s="220">
        <f>(VLOOKUP($X18,'[1]Material DB'!$A$3:$AF$113,'[1]Material DB'!K$40,FALSE))/100*$R18</f>
        <v>0</v>
      </c>
      <c r="AI18" s="220">
        <f>(VLOOKUP($X18,'[1]Material DB'!$A$3:$AF$113,'[1]Material DB'!L$40,FALSE))/100*$R18</f>
        <v>0</v>
      </c>
      <c r="AJ18" s="220">
        <f>(VLOOKUP($X18,'[1]Material DB'!$A$3:$AF$113,'[1]Material DB'!M$40,FALSE))/100*$R18</f>
        <v>0</v>
      </c>
      <c r="AK18" s="220">
        <f>(VLOOKUP($X18,'[1]Material DB'!$A$3:$AF$113,'[1]Material DB'!N$40,FALSE))/100*$R18</f>
        <v>0</v>
      </c>
      <c r="AL18" s="220">
        <f>(VLOOKUP($X18,'[1]Material DB'!$A$3:$AF$113,'[1]Material DB'!O$40,FALSE))/100*$R18</f>
        <v>0</v>
      </c>
      <c r="AM18" s="220">
        <f>(VLOOKUP($X18,'[1]Material DB'!$A$3:$AF$113,'[1]Material DB'!P$40,FALSE))/100*$R18</f>
        <v>0</v>
      </c>
      <c r="AN18" s="220">
        <f>(VLOOKUP($X18,'[1]Material DB'!$A$3:$AF$113,'[1]Material DB'!Q$40,FALSE))/100*$R18</f>
        <v>0</v>
      </c>
      <c r="AO18" s="220">
        <f>(VLOOKUP($X18,'[1]Material DB'!$A$3:$AF$113,'[1]Material DB'!R$40,FALSE))/100*$R18</f>
        <v>0</v>
      </c>
      <c r="AP18" s="220">
        <f>(VLOOKUP($X18,'[1]Material DB'!$A$3:$AF$113,'[1]Material DB'!S$40,FALSE))/100*$R18</f>
        <v>0</v>
      </c>
      <c r="AQ18" s="220">
        <f>(VLOOKUP($X18,'[1]Material DB'!$A$3:$AF$113,'[1]Material DB'!T$40,FALSE))/100*$R18</f>
        <v>0</v>
      </c>
      <c r="AR18" s="220">
        <f>(VLOOKUP($X18,'[1]Material DB'!$A$3:$AF$113,'[1]Material DB'!U$40,FALSE))/100*$R18</f>
        <v>0.9239099999999999</v>
      </c>
      <c r="AS18" s="220">
        <f>(VLOOKUP($X18,'[1]Material DB'!$A$3:$AF$113,'[1]Material DB'!V$40,FALSE))/100*$R18</f>
        <v>0</v>
      </c>
      <c r="AT18" s="220">
        <f>(VLOOKUP($X18,'[1]Material DB'!$A$3:$AF$113,'[1]Material DB'!W$40,FALSE))/100*$R18</f>
        <v>0</v>
      </c>
      <c r="AU18" s="220">
        <f>(VLOOKUP($X18,'[1]Material DB'!$A$3:$AF$113,'[1]Material DB'!X$40,FALSE))/100*$R18</f>
        <v>0</v>
      </c>
      <c r="AV18" s="220">
        <f>(VLOOKUP($X18,'[1]Material DB'!$A$3:$AF$113,'[1]Material DB'!Y$40,FALSE))/100*$R18</f>
        <v>0</v>
      </c>
      <c r="AW18" s="220">
        <f>(VLOOKUP($X18,'[1]Material DB'!$A$3:$AF$113,'[1]Material DB'!Z$40,FALSE))/100*$R18</f>
        <v>0</v>
      </c>
      <c r="AX18" s="220">
        <f>(VLOOKUP($X18,'[1]Material DB'!$A$3:$AF$113,'[1]Material DB'!AA$40,FALSE))/100*$R18</f>
        <v>0</v>
      </c>
      <c r="AY18" s="220">
        <f>(VLOOKUP($X18,'[1]Material DB'!$A$3:$AF$113,'[1]Material DB'!AB$40,FALSE))/100*$R18</f>
        <v>0</v>
      </c>
      <c r="AZ18" s="220">
        <f>(VLOOKUP($X18,'[1]Material DB'!$A$3:$AF$113,'[1]Material DB'!AC$40,FALSE))/100*$R18</f>
        <v>0</v>
      </c>
      <c r="BA18" s="220">
        <f>(VLOOKUP($X18,'[1]Material DB'!$A$3:$AF$113,'[1]Material DB'!AD$40,FALSE))/100*$R18</f>
        <v>0</v>
      </c>
      <c r="BB18" s="220">
        <f>(VLOOKUP($X18,'[1]Material DB'!$A$3:$AF$113,'[1]Material DB'!AE$40,FALSE))/100*$R18</f>
        <v>0</v>
      </c>
      <c r="BC18" s="220">
        <f>(VLOOKUP($X18,'[1]Material DB'!$A$3:$AF$113,'[1]Material DB'!AF$40,FALSE))/100*$R18</f>
        <v>0</v>
      </c>
      <c r="BD18" s="237">
        <f t="shared" si="0"/>
        <v>1.1499999999999999</v>
      </c>
    </row>
    <row r="19" spans="1:57" s="226" customFormat="1">
      <c r="A19" s="233"/>
      <c r="B19" s="216"/>
      <c r="C19" s="216"/>
      <c r="D19" s="216" t="s">
        <v>25</v>
      </c>
      <c r="E19" s="216"/>
      <c r="F19" s="234"/>
      <c r="G19" s="218" t="s">
        <v>127</v>
      </c>
      <c r="H19" s="219"/>
      <c r="I19" s="219"/>
      <c r="J19" s="219" t="s">
        <v>104</v>
      </c>
      <c r="K19" s="216">
        <v>1</v>
      </c>
      <c r="L19" s="217" t="s">
        <v>26</v>
      </c>
      <c r="M19" s="218"/>
      <c r="N19" s="219"/>
      <c r="O19" s="219"/>
      <c r="P19" s="219"/>
      <c r="Q19" s="220">
        <f>R20+R21+R22</f>
        <v>7.9000000000000012</v>
      </c>
      <c r="R19" s="221">
        <f t="shared" si="1"/>
        <v>7.9000000000000012</v>
      </c>
      <c r="S19" s="222">
        <f t="shared" si="2"/>
        <v>0.2911905639513454</v>
      </c>
      <c r="T19" s="223" t="s">
        <v>206</v>
      </c>
      <c r="U19" s="216"/>
      <c r="V19" s="232"/>
      <c r="W19" s="231" t="s">
        <v>27</v>
      </c>
      <c r="X19" s="232" t="s">
        <v>27</v>
      </c>
      <c r="Y19" s="224">
        <f>SUMIF(Y20:Y22,"&gt;0")*$K19</f>
        <v>8.0300000000000545E-3</v>
      </c>
      <c r="Z19" s="224">
        <f t="shared" ref="Z19:BC19" si="7">SUMIF(Z20:Z22,"&gt;0")*$K19</f>
        <v>0</v>
      </c>
      <c r="AA19" s="224">
        <f t="shared" si="7"/>
        <v>8.3930000000000587E-2</v>
      </c>
      <c r="AB19" s="224">
        <f t="shared" si="7"/>
        <v>0</v>
      </c>
      <c r="AC19" s="224">
        <f t="shared" si="7"/>
        <v>1.8040000000000122E-2</v>
      </c>
      <c r="AD19" s="224">
        <f t="shared" si="7"/>
        <v>2.7900000000000001E-2</v>
      </c>
      <c r="AE19" s="224">
        <f t="shared" si="7"/>
        <v>0</v>
      </c>
      <c r="AF19" s="224">
        <f t="shared" si="7"/>
        <v>7.6258299999999997</v>
      </c>
      <c r="AG19" s="224">
        <f t="shared" si="7"/>
        <v>3.8949999999999999E-2</v>
      </c>
      <c r="AH19" s="224">
        <f t="shared" si="7"/>
        <v>0</v>
      </c>
      <c r="AI19" s="224">
        <f t="shared" si="7"/>
        <v>0</v>
      </c>
      <c r="AJ19" s="224">
        <f t="shared" si="7"/>
        <v>0</v>
      </c>
      <c r="AK19" s="224">
        <f t="shared" si="7"/>
        <v>0</v>
      </c>
      <c r="AL19" s="224">
        <f t="shared" si="7"/>
        <v>2.7899999999999999E-3</v>
      </c>
      <c r="AM19" s="224">
        <f t="shared" si="7"/>
        <v>5.2790000000000004E-2</v>
      </c>
      <c r="AN19" s="224">
        <f t="shared" si="7"/>
        <v>3.116E-2</v>
      </c>
      <c r="AO19" s="224">
        <f t="shared" si="7"/>
        <v>0</v>
      </c>
      <c r="AP19" s="224">
        <f t="shared" si="7"/>
        <v>0</v>
      </c>
      <c r="AQ19" s="224">
        <f t="shared" si="7"/>
        <v>1.0579999999999999E-2</v>
      </c>
      <c r="AR19" s="224">
        <f t="shared" si="7"/>
        <v>0</v>
      </c>
      <c r="AS19" s="224">
        <f t="shared" si="7"/>
        <v>0</v>
      </c>
      <c r="AT19" s="224">
        <f t="shared" si="7"/>
        <v>0</v>
      </c>
      <c r="AU19" s="224">
        <f t="shared" si="7"/>
        <v>0</v>
      </c>
      <c r="AV19" s="224">
        <f t="shared" si="7"/>
        <v>0</v>
      </c>
      <c r="AW19" s="224">
        <f t="shared" si="7"/>
        <v>0</v>
      </c>
      <c r="AX19" s="224">
        <f t="shared" si="7"/>
        <v>0</v>
      </c>
      <c r="AY19" s="224">
        <f t="shared" si="7"/>
        <v>0</v>
      </c>
      <c r="AZ19" s="224">
        <f t="shared" si="7"/>
        <v>0</v>
      </c>
      <c r="BA19" s="224">
        <f t="shared" si="7"/>
        <v>0</v>
      </c>
      <c r="BB19" s="224">
        <f t="shared" si="7"/>
        <v>0</v>
      </c>
      <c r="BC19" s="224">
        <f t="shared" si="7"/>
        <v>0</v>
      </c>
      <c r="BD19" s="284">
        <f t="shared" si="0"/>
        <v>7.9</v>
      </c>
    </row>
    <row r="20" spans="1:57" s="226" customFormat="1">
      <c r="A20" s="211"/>
      <c r="B20" s="212"/>
      <c r="C20" s="212"/>
      <c r="D20" s="212"/>
      <c r="E20" s="212" t="s">
        <v>25</v>
      </c>
      <c r="F20" s="213"/>
      <c r="G20" s="214" t="s">
        <v>115</v>
      </c>
      <c r="H20" s="215"/>
      <c r="I20" s="215"/>
      <c r="J20" s="215" t="s">
        <v>92</v>
      </c>
      <c r="K20" s="216">
        <v>1</v>
      </c>
      <c r="L20" s="217" t="s">
        <v>160</v>
      </c>
      <c r="M20" s="218"/>
      <c r="N20" s="219"/>
      <c r="O20" s="219"/>
      <c r="P20" s="219"/>
      <c r="Q20" s="220">
        <f>7.9-R21-R23-R24</f>
        <v>0.11000000000000076</v>
      </c>
      <c r="R20" s="221">
        <f t="shared" si="1"/>
        <v>0.11000000000000076</v>
      </c>
      <c r="S20" s="222">
        <f t="shared" si="2"/>
        <v>4.0545521562845846E-3</v>
      </c>
      <c r="T20" s="223" t="s">
        <v>206</v>
      </c>
      <c r="U20" s="216"/>
      <c r="V20" s="217"/>
      <c r="W20" s="236" t="s">
        <v>158</v>
      </c>
      <c r="X20" s="238" t="s">
        <v>159</v>
      </c>
      <c r="Y20" s="220">
        <f>(VLOOKUP($X20,'[1]Material DB'!$A$3:$AF$113,'[1]Material DB'!B$40,FALSE))/100*$R20</f>
        <v>8.0300000000000545E-3</v>
      </c>
      <c r="Z20" s="220">
        <f>(VLOOKUP($X20,'[1]Material DB'!$A$3:$AF$113,'[1]Material DB'!C$40,FALSE))/100*$R20</f>
        <v>0</v>
      </c>
      <c r="AA20" s="220">
        <f>(VLOOKUP($X20,'[1]Material DB'!$A$3:$AF$113,'[1]Material DB'!D$40,FALSE))/100*$R20</f>
        <v>8.3930000000000587E-2</v>
      </c>
      <c r="AB20" s="220">
        <f>(VLOOKUP($X20,'[1]Material DB'!$A$3:$AF$113,'[1]Material DB'!E$40,FALSE))/100*$R20</f>
        <v>0</v>
      </c>
      <c r="AC20" s="220">
        <f>(VLOOKUP($X20,'[1]Material DB'!$A$3:$AF$113,'[1]Material DB'!F$40,FALSE))/100*$R20</f>
        <v>1.8040000000000122E-2</v>
      </c>
      <c r="AD20" s="220">
        <f>(VLOOKUP($X20,'[1]Material DB'!$A$3:$AF$113,'[1]Material DB'!G$40,FALSE))/100*$R20</f>
        <v>0</v>
      </c>
      <c r="AE20" s="220">
        <f>(VLOOKUP($X20,'[1]Material DB'!$A$3:$AF$113,'[1]Material DB'!H$40,FALSE))/100*$R20</f>
        <v>0</v>
      </c>
      <c r="AF20" s="220">
        <f>(VLOOKUP($X20,'[1]Material DB'!$A$3:$AF$113,'[1]Material DB'!I$40,FALSE))/100*$R20</f>
        <v>0</v>
      </c>
      <c r="AG20" s="220">
        <f>(VLOOKUP($X20,'[1]Material DB'!$A$3:$AF$113,'[1]Material DB'!J$40,FALSE))/100*$R20</f>
        <v>0</v>
      </c>
      <c r="AH20" s="220">
        <f>(VLOOKUP($X20,'[1]Material DB'!$A$3:$AF$113,'[1]Material DB'!K$40,FALSE))/100*$R20</f>
        <v>0</v>
      </c>
      <c r="AI20" s="220">
        <f>(VLOOKUP($X20,'[1]Material DB'!$A$3:$AF$113,'[1]Material DB'!L$40,FALSE))/100*$R20</f>
        <v>0</v>
      </c>
      <c r="AJ20" s="220">
        <f>(VLOOKUP($X20,'[1]Material DB'!$A$3:$AF$113,'[1]Material DB'!M$40,FALSE))/100*$R20</f>
        <v>0</v>
      </c>
      <c r="AK20" s="220">
        <f>(VLOOKUP($X20,'[1]Material DB'!$A$3:$AF$113,'[1]Material DB'!N$40,FALSE))/100*$R20</f>
        <v>0</v>
      </c>
      <c r="AL20" s="220">
        <f>(VLOOKUP($X20,'[1]Material DB'!$A$3:$AF$113,'[1]Material DB'!O$40,FALSE))/100*$R20</f>
        <v>0</v>
      </c>
      <c r="AM20" s="220">
        <f>(VLOOKUP($X20,'[1]Material DB'!$A$3:$AF$113,'[1]Material DB'!P$40,FALSE))/100*$R20</f>
        <v>0</v>
      </c>
      <c r="AN20" s="220">
        <f>(VLOOKUP($X20,'[1]Material DB'!$A$3:$AF$113,'[1]Material DB'!Q$40,FALSE))/100*$R20</f>
        <v>0</v>
      </c>
      <c r="AO20" s="220">
        <f>(VLOOKUP($X20,'[1]Material DB'!$A$3:$AF$113,'[1]Material DB'!R$40,FALSE))/100*$R20</f>
        <v>0</v>
      </c>
      <c r="AP20" s="220">
        <f>(VLOOKUP($X20,'[1]Material DB'!$A$3:$AF$113,'[1]Material DB'!S$40,FALSE))/100*$R20</f>
        <v>0</v>
      </c>
      <c r="AQ20" s="220">
        <f>(VLOOKUP($X20,'[1]Material DB'!$A$3:$AF$113,'[1]Material DB'!T$40,FALSE))/100*$R20</f>
        <v>0</v>
      </c>
      <c r="AR20" s="220">
        <f>(VLOOKUP($X20,'[1]Material DB'!$A$3:$AF$113,'[1]Material DB'!U$40,FALSE))/100*$R20</f>
        <v>0</v>
      </c>
      <c r="AS20" s="220">
        <f>(VLOOKUP($X20,'[1]Material DB'!$A$3:$AF$113,'[1]Material DB'!V$40,FALSE))/100*$R20</f>
        <v>0</v>
      </c>
      <c r="AT20" s="220">
        <f>(VLOOKUP($X20,'[1]Material DB'!$A$3:$AF$113,'[1]Material DB'!W$40,FALSE))/100*$R20</f>
        <v>0</v>
      </c>
      <c r="AU20" s="220">
        <f>(VLOOKUP($X20,'[1]Material DB'!$A$3:$AF$113,'[1]Material DB'!X$40,FALSE))/100*$R20</f>
        <v>0</v>
      </c>
      <c r="AV20" s="220">
        <f>(VLOOKUP($X20,'[1]Material DB'!$A$3:$AF$113,'[1]Material DB'!Y$40,FALSE))/100*$R20</f>
        <v>0</v>
      </c>
      <c r="AW20" s="220">
        <f>(VLOOKUP($X20,'[1]Material DB'!$A$3:$AF$113,'[1]Material DB'!Z$40,FALSE))/100*$R20</f>
        <v>0</v>
      </c>
      <c r="AX20" s="220">
        <f>(VLOOKUP($X20,'[1]Material DB'!$A$3:$AF$113,'[1]Material DB'!AA$40,FALSE))/100*$R20</f>
        <v>0</v>
      </c>
      <c r="AY20" s="220">
        <f>(VLOOKUP($X20,'[1]Material DB'!$A$3:$AF$113,'[1]Material DB'!AB$40,FALSE))/100*$R20</f>
        <v>0</v>
      </c>
      <c r="AZ20" s="220">
        <f>(VLOOKUP($X20,'[1]Material DB'!$A$3:$AF$113,'[1]Material DB'!AC$40,FALSE))/100*$R20</f>
        <v>0</v>
      </c>
      <c r="BA20" s="220">
        <f>(VLOOKUP($X20,'[1]Material DB'!$A$3:$AF$113,'[1]Material DB'!AD$40,FALSE))/100*$R20</f>
        <v>0</v>
      </c>
      <c r="BB20" s="220">
        <f>(VLOOKUP($X20,'[1]Material DB'!$A$3:$AF$113,'[1]Material DB'!AE$40,FALSE))/100*$R20</f>
        <v>0</v>
      </c>
      <c r="BC20" s="220">
        <f>(VLOOKUP($X20,'[1]Material DB'!$A$3:$AF$113,'[1]Material DB'!AF$40,FALSE))/100*$R20</f>
        <v>0</v>
      </c>
      <c r="BD20" s="227">
        <f t="shared" si="0"/>
        <v>0.11000000000000076</v>
      </c>
    </row>
    <row r="21" spans="1:57" s="226" customFormat="1">
      <c r="A21" s="233"/>
      <c r="B21" s="216"/>
      <c r="C21" s="216"/>
      <c r="D21" s="216"/>
      <c r="E21" s="216" t="s">
        <v>25</v>
      </c>
      <c r="F21" s="234"/>
      <c r="G21" s="218" t="s">
        <v>128</v>
      </c>
      <c r="H21" s="219"/>
      <c r="I21" s="219"/>
      <c r="J21" s="219" t="s">
        <v>105</v>
      </c>
      <c r="K21" s="216">
        <v>2</v>
      </c>
      <c r="L21" s="217" t="s">
        <v>26</v>
      </c>
      <c r="M21" s="218"/>
      <c r="N21" s="219"/>
      <c r="O21" s="219"/>
      <c r="P21" s="219"/>
      <c r="Q21" s="220">
        <f>R21/K21</f>
        <v>0.36</v>
      </c>
      <c r="R21" s="221">
        <v>0.72</v>
      </c>
      <c r="S21" s="222">
        <f t="shared" si="2"/>
        <v>2.6538886841135274E-2</v>
      </c>
      <c r="T21" s="223" t="s">
        <v>206</v>
      </c>
      <c r="U21" s="216"/>
      <c r="V21" s="217"/>
      <c r="W21" s="236" t="s">
        <v>157</v>
      </c>
      <c r="X21" s="238" t="s">
        <v>156</v>
      </c>
      <c r="Y21" s="220">
        <f>(VLOOKUP($X21,'[1]Material DB'!$A$3:$AF$113,'[1]Material DB'!B$40,FALSE))/100*$R21</f>
        <v>0</v>
      </c>
      <c r="Z21" s="220">
        <f>(VLOOKUP($X21,'[1]Material DB'!$A$3:$AF$113,'[1]Material DB'!C$40,FALSE))/100*$R21</f>
        <v>0</v>
      </c>
      <c r="AA21" s="220">
        <f>(VLOOKUP($X21,'[1]Material DB'!$A$3:$AF$113,'[1]Material DB'!D$40,FALSE))/100*$R21</f>
        <v>0</v>
      </c>
      <c r="AB21" s="220">
        <f>(VLOOKUP($X21,'[1]Material DB'!$A$3:$AF$113,'[1]Material DB'!E$40,FALSE))/100*$R21</f>
        <v>0</v>
      </c>
      <c r="AC21" s="220">
        <f>(VLOOKUP($X21,'[1]Material DB'!$A$3:$AF$113,'[1]Material DB'!F$40,FALSE))/100*$R21</f>
        <v>0</v>
      </c>
      <c r="AD21" s="220">
        <f>(VLOOKUP($X21,'[1]Material DB'!$A$3:$AF$113,'[1]Material DB'!G$40,FALSE))/100*$R21</f>
        <v>7.1999999999999998E-3</v>
      </c>
      <c r="AE21" s="220">
        <f>(VLOOKUP($X21,'[1]Material DB'!$A$3:$AF$113,'[1]Material DB'!H$40,FALSE))/100*$R21</f>
        <v>0</v>
      </c>
      <c r="AF21" s="220">
        <f>(VLOOKUP($X21,'[1]Material DB'!$A$3:$AF$113,'[1]Material DB'!I$40,FALSE))/100*$R21</f>
        <v>0.70343999999999995</v>
      </c>
      <c r="AG21" s="220">
        <f>(VLOOKUP($X21,'[1]Material DB'!$A$3:$AF$113,'[1]Material DB'!J$40,FALSE))/100*$R21</f>
        <v>3.5999999999999999E-3</v>
      </c>
      <c r="AH21" s="220">
        <f>(VLOOKUP($X21,'[1]Material DB'!$A$3:$AF$113,'[1]Material DB'!K$40,FALSE))/100*$R21</f>
        <v>0</v>
      </c>
      <c r="AI21" s="220">
        <f>(VLOOKUP($X21,'[1]Material DB'!$A$3:$AF$113,'[1]Material DB'!L$40,FALSE))/100*$R21</f>
        <v>0</v>
      </c>
      <c r="AJ21" s="220">
        <f>(VLOOKUP($X21,'[1]Material DB'!$A$3:$AF$113,'[1]Material DB'!M$40,FALSE))/100*$R21</f>
        <v>0</v>
      </c>
      <c r="AK21" s="220">
        <f>(VLOOKUP($X21,'[1]Material DB'!$A$3:$AF$113,'[1]Material DB'!N$40,FALSE))/100*$R21</f>
        <v>0</v>
      </c>
      <c r="AL21" s="220">
        <f>(VLOOKUP($X21,'[1]Material DB'!$A$3:$AF$113,'[1]Material DB'!O$40,FALSE))/100*$R21</f>
        <v>7.1999999999999994E-4</v>
      </c>
      <c r="AM21" s="220">
        <f>(VLOOKUP($X21,'[1]Material DB'!$A$3:$AF$113,'[1]Material DB'!P$40,FALSE))/100*$R21</f>
        <v>7.1999999999999994E-4</v>
      </c>
      <c r="AN21" s="220">
        <f>(VLOOKUP($X21,'[1]Material DB'!$A$3:$AF$113,'[1]Material DB'!Q$40,FALSE))/100*$R21</f>
        <v>2.8799999999999997E-3</v>
      </c>
      <c r="AO21" s="220">
        <f>(VLOOKUP($X21,'[1]Material DB'!$A$3:$AF$113,'[1]Material DB'!R$40,FALSE))/100*$R21</f>
        <v>0</v>
      </c>
      <c r="AP21" s="220">
        <f>(VLOOKUP($X21,'[1]Material DB'!$A$3:$AF$113,'[1]Material DB'!S$40,FALSE))/100*$R21</f>
        <v>0</v>
      </c>
      <c r="AQ21" s="220">
        <f>(VLOOKUP($X21,'[1]Material DB'!$A$3:$AF$113,'[1]Material DB'!T$40,FALSE))/100*$R21</f>
        <v>1.4399999999999999E-3</v>
      </c>
      <c r="AR21" s="220">
        <f>(VLOOKUP($X21,'[1]Material DB'!$A$3:$AF$113,'[1]Material DB'!U$40,FALSE))/100*$R21</f>
        <v>0</v>
      </c>
      <c r="AS21" s="220">
        <f>(VLOOKUP($X21,'[1]Material DB'!$A$3:$AF$113,'[1]Material DB'!V$40,FALSE))/100*$R21</f>
        <v>0</v>
      </c>
      <c r="AT21" s="220">
        <f>(VLOOKUP($X21,'[1]Material DB'!$A$3:$AF$113,'[1]Material DB'!W$40,FALSE))/100*$R21</f>
        <v>0</v>
      </c>
      <c r="AU21" s="220">
        <f>(VLOOKUP($X21,'[1]Material DB'!$A$3:$AF$113,'[1]Material DB'!X$40,FALSE))/100*$R21</f>
        <v>0</v>
      </c>
      <c r="AV21" s="220">
        <f>(VLOOKUP($X21,'[1]Material DB'!$A$3:$AF$113,'[1]Material DB'!Y$40,FALSE))/100*$R21</f>
        <v>0</v>
      </c>
      <c r="AW21" s="220">
        <f>(VLOOKUP($X21,'[1]Material DB'!$A$3:$AF$113,'[1]Material DB'!Z$40,FALSE))/100*$R21</f>
        <v>0</v>
      </c>
      <c r="AX21" s="220">
        <f>(VLOOKUP($X21,'[1]Material DB'!$A$3:$AF$113,'[1]Material DB'!AA$40,FALSE))/100*$R21</f>
        <v>0</v>
      </c>
      <c r="AY21" s="220">
        <f>(VLOOKUP($X21,'[1]Material DB'!$A$3:$AF$113,'[1]Material DB'!AB$40,FALSE))/100*$R21</f>
        <v>0</v>
      </c>
      <c r="AZ21" s="220">
        <f>(VLOOKUP($X21,'[1]Material DB'!$A$3:$AF$113,'[1]Material DB'!AC$40,FALSE))/100*$R21</f>
        <v>0</v>
      </c>
      <c r="BA21" s="220">
        <f>(VLOOKUP($X21,'[1]Material DB'!$A$3:$AF$113,'[1]Material DB'!AD$40,FALSE))/100*$R21</f>
        <v>0</v>
      </c>
      <c r="BB21" s="220">
        <f>(VLOOKUP($X21,'[1]Material DB'!$A$3:$AF$113,'[1]Material DB'!AE$40,FALSE))/100*$R21</f>
        <v>0</v>
      </c>
      <c r="BC21" s="220">
        <f>(VLOOKUP($X21,'[1]Material DB'!$A$3:$AF$113,'[1]Material DB'!AF$40,FALSE))/100*$R21</f>
        <v>0</v>
      </c>
      <c r="BD21" s="237">
        <f t="shared" si="0"/>
        <v>0.72000000000000008</v>
      </c>
    </row>
    <row r="22" spans="1:57" s="226" customFormat="1">
      <c r="A22" s="233"/>
      <c r="B22" s="216"/>
      <c r="C22" s="216"/>
      <c r="D22" s="216"/>
      <c r="E22" s="216" t="s">
        <v>25</v>
      </c>
      <c r="F22" s="234"/>
      <c r="G22" s="218" t="s">
        <v>129</v>
      </c>
      <c r="H22" s="219"/>
      <c r="I22" s="219"/>
      <c r="J22" s="219" t="s">
        <v>106</v>
      </c>
      <c r="K22" s="216">
        <v>1</v>
      </c>
      <c r="L22" s="217" t="s">
        <v>26</v>
      </c>
      <c r="M22" s="218"/>
      <c r="N22" s="219"/>
      <c r="O22" s="219"/>
      <c r="P22" s="219"/>
      <c r="Q22" s="235">
        <f>R23+R24</f>
        <v>7.07</v>
      </c>
      <c r="R22" s="221">
        <f t="shared" si="1"/>
        <v>7.07</v>
      </c>
      <c r="S22" s="222">
        <f t="shared" si="2"/>
        <v>0.26059712495392556</v>
      </c>
      <c r="T22" s="223" t="s">
        <v>206</v>
      </c>
      <c r="U22" s="216"/>
      <c r="V22" s="232"/>
      <c r="W22" s="231" t="s">
        <v>27</v>
      </c>
      <c r="X22" s="263" t="s">
        <v>27</v>
      </c>
      <c r="Y22" s="224">
        <f>SUMIF(Y23:Y24,"&gt;0")*$K22</f>
        <v>0</v>
      </c>
      <c r="Z22" s="224">
        <f t="shared" ref="Z22:BC22" si="8">SUMIF(Z23:Z24,"&gt;0")*$K22</f>
        <v>0</v>
      </c>
      <c r="AA22" s="224">
        <f t="shared" si="8"/>
        <v>0</v>
      </c>
      <c r="AB22" s="224">
        <f t="shared" si="8"/>
        <v>0</v>
      </c>
      <c r="AC22" s="224">
        <f t="shared" si="8"/>
        <v>0</v>
      </c>
      <c r="AD22" s="224">
        <f t="shared" si="8"/>
        <v>2.07E-2</v>
      </c>
      <c r="AE22" s="224">
        <f t="shared" si="8"/>
        <v>0</v>
      </c>
      <c r="AF22" s="224">
        <f t="shared" si="8"/>
        <v>6.92239</v>
      </c>
      <c r="AG22" s="224">
        <f t="shared" si="8"/>
        <v>3.5349999999999999E-2</v>
      </c>
      <c r="AH22" s="224">
        <f t="shared" si="8"/>
        <v>0</v>
      </c>
      <c r="AI22" s="224">
        <f t="shared" si="8"/>
        <v>0</v>
      </c>
      <c r="AJ22" s="224">
        <f t="shared" si="8"/>
        <v>0</v>
      </c>
      <c r="AK22" s="224">
        <f t="shared" si="8"/>
        <v>0</v>
      </c>
      <c r="AL22" s="224">
        <f t="shared" si="8"/>
        <v>2.0699999999999998E-3</v>
      </c>
      <c r="AM22" s="224">
        <f t="shared" si="8"/>
        <v>5.2070000000000005E-2</v>
      </c>
      <c r="AN22" s="224">
        <f t="shared" si="8"/>
        <v>2.828E-2</v>
      </c>
      <c r="AO22" s="224">
        <f t="shared" si="8"/>
        <v>0</v>
      </c>
      <c r="AP22" s="224">
        <f t="shared" si="8"/>
        <v>0</v>
      </c>
      <c r="AQ22" s="224">
        <f t="shared" si="8"/>
        <v>9.1399999999999988E-3</v>
      </c>
      <c r="AR22" s="224">
        <f t="shared" si="8"/>
        <v>0</v>
      </c>
      <c r="AS22" s="224">
        <f t="shared" si="8"/>
        <v>0</v>
      </c>
      <c r="AT22" s="224">
        <f t="shared" si="8"/>
        <v>0</v>
      </c>
      <c r="AU22" s="224">
        <f t="shared" si="8"/>
        <v>0</v>
      </c>
      <c r="AV22" s="224">
        <f t="shared" si="8"/>
        <v>0</v>
      </c>
      <c r="AW22" s="224">
        <f t="shared" si="8"/>
        <v>0</v>
      </c>
      <c r="AX22" s="224">
        <f t="shared" si="8"/>
        <v>0</v>
      </c>
      <c r="AY22" s="224">
        <f t="shared" si="8"/>
        <v>0</v>
      </c>
      <c r="AZ22" s="224">
        <f t="shared" si="8"/>
        <v>0</v>
      </c>
      <c r="BA22" s="224">
        <f t="shared" si="8"/>
        <v>0</v>
      </c>
      <c r="BB22" s="224">
        <f t="shared" si="8"/>
        <v>0</v>
      </c>
      <c r="BC22" s="224">
        <f t="shared" si="8"/>
        <v>0</v>
      </c>
      <c r="BD22" s="284">
        <f t="shared" si="0"/>
        <v>7.0699999999999994</v>
      </c>
    </row>
    <row r="23" spans="1:57" s="226" customFormat="1">
      <c r="A23" s="233"/>
      <c r="B23" s="216"/>
      <c r="C23" s="216"/>
      <c r="D23" s="216"/>
      <c r="E23" s="216"/>
      <c r="F23" s="234" t="s">
        <v>25</v>
      </c>
      <c r="G23" s="218" t="s">
        <v>130</v>
      </c>
      <c r="H23" s="219"/>
      <c r="I23" s="219"/>
      <c r="J23" s="219" t="s">
        <v>107</v>
      </c>
      <c r="K23" s="216">
        <v>1</v>
      </c>
      <c r="L23" s="217" t="s">
        <v>26</v>
      </c>
      <c r="M23" s="218"/>
      <c r="N23" s="219"/>
      <c r="O23" s="219"/>
      <c r="P23" s="219"/>
      <c r="Q23" s="220">
        <v>5</v>
      </c>
      <c r="R23" s="221">
        <f t="shared" si="1"/>
        <v>5</v>
      </c>
      <c r="S23" s="222">
        <f t="shared" si="2"/>
        <v>0.18429782528566163</v>
      </c>
      <c r="T23" s="223" t="s">
        <v>206</v>
      </c>
      <c r="U23" s="216"/>
      <c r="V23" s="232"/>
      <c r="W23" s="236" t="s">
        <v>153</v>
      </c>
      <c r="X23" s="238" t="s">
        <v>154</v>
      </c>
      <c r="Y23" s="220">
        <f>(VLOOKUP($X23,'[1]Material DB'!$A$3:$AF$113,'[1]Material DB'!B$40,FALSE))/100*$R23</f>
        <v>0</v>
      </c>
      <c r="Z23" s="220">
        <f>(VLOOKUP($X23,'[1]Material DB'!$A$3:$AF$113,'[1]Material DB'!C$40,FALSE))/100*$R23</f>
        <v>0</v>
      </c>
      <c r="AA23" s="220">
        <f>(VLOOKUP($X23,'[1]Material DB'!$A$3:$AF$113,'[1]Material DB'!D$40,FALSE))/100*$R23</f>
        <v>0</v>
      </c>
      <c r="AB23" s="220">
        <f>(VLOOKUP($X23,'[1]Material DB'!$A$3:$AF$113,'[1]Material DB'!E$40,FALSE))/100*$R23</f>
        <v>0</v>
      </c>
      <c r="AC23" s="220">
        <f>(VLOOKUP($X23,'[1]Material DB'!$A$3:$AF$113,'[1]Material DB'!F$40,FALSE))/100*$R23</f>
        <v>0</v>
      </c>
      <c r="AD23" s="220">
        <f>(VLOOKUP($X23,'[1]Material DB'!$A$3:$AF$113,'[1]Material DB'!G$40,FALSE))/100*$R23</f>
        <v>0</v>
      </c>
      <c r="AE23" s="220">
        <f>(VLOOKUP($X23,'[1]Material DB'!$A$3:$AF$113,'[1]Material DB'!H$40,FALSE))/100*$R23</f>
        <v>0</v>
      </c>
      <c r="AF23" s="220">
        <f>(VLOOKUP($X23,'[1]Material DB'!$A$3:$AF$113,'[1]Material DB'!I$40,FALSE))/100*$R23</f>
        <v>4.9000000000000004</v>
      </c>
      <c r="AG23" s="220">
        <f>(VLOOKUP($X23,'[1]Material DB'!$A$3:$AF$113,'[1]Material DB'!J$40,FALSE))/100*$R23</f>
        <v>2.5000000000000001E-2</v>
      </c>
      <c r="AH23" s="220">
        <f>(VLOOKUP($X23,'[1]Material DB'!$A$3:$AF$113,'[1]Material DB'!K$40,FALSE))/100*$R23</f>
        <v>0</v>
      </c>
      <c r="AI23" s="220">
        <f>(VLOOKUP($X23,'[1]Material DB'!$A$3:$AF$113,'[1]Material DB'!L$40,FALSE))/100*$R23</f>
        <v>0</v>
      </c>
      <c r="AJ23" s="220">
        <f>(VLOOKUP($X23,'[1]Material DB'!$A$3:$AF$113,'[1]Material DB'!M$40,FALSE))/100*$R23</f>
        <v>0</v>
      </c>
      <c r="AK23" s="220">
        <f>(VLOOKUP($X23,'[1]Material DB'!$A$3:$AF$113,'[1]Material DB'!N$40,FALSE))/100*$R23</f>
        <v>0</v>
      </c>
      <c r="AL23" s="220">
        <f>(VLOOKUP($X23,'[1]Material DB'!$A$3:$AF$113,'[1]Material DB'!O$40,FALSE))/100*$R23</f>
        <v>0</v>
      </c>
      <c r="AM23" s="220">
        <f>(VLOOKUP($X23,'[1]Material DB'!$A$3:$AF$113,'[1]Material DB'!P$40,FALSE))/100*$R23</f>
        <v>0.05</v>
      </c>
      <c r="AN23" s="220">
        <f>(VLOOKUP($X23,'[1]Material DB'!$A$3:$AF$113,'[1]Material DB'!Q$40,FALSE))/100*$R23</f>
        <v>0.02</v>
      </c>
      <c r="AO23" s="220">
        <f>(VLOOKUP($X23,'[1]Material DB'!$A$3:$AF$113,'[1]Material DB'!R$40,FALSE))/100*$R23</f>
        <v>0</v>
      </c>
      <c r="AP23" s="220">
        <f>(VLOOKUP($X23,'[1]Material DB'!$A$3:$AF$113,'[1]Material DB'!S$40,FALSE))/100*$R23</f>
        <v>0</v>
      </c>
      <c r="AQ23" s="220">
        <f>(VLOOKUP($X23,'[1]Material DB'!$A$3:$AF$113,'[1]Material DB'!T$40,FALSE))/100*$R23</f>
        <v>5.0000000000000001E-3</v>
      </c>
      <c r="AR23" s="220">
        <f>(VLOOKUP($X23,'[1]Material DB'!$A$3:$AF$113,'[1]Material DB'!U$40,FALSE))/100*$R23</f>
        <v>0</v>
      </c>
      <c r="AS23" s="220">
        <f>(VLOOKUP($X23,'[1]Material DB'!$A$3:$AF$113,'[1]Material DB'!V$40,FALSE))/100*$R23</f>
        <v>0</v>
      </c>
      <c r="AT23" s="220">
        <f>(VLOOKUP($X23,'[1]Material DB'!$A$3:$AF$113,'[1]Material DB'!W$40,FALSE))/100*$R23</f>
        <v>0</v>
      </c>
      <c r="AU23" s="220">
        <f>(VLOOKUP($X23,'[1]Material DB'!$A$3:$AF$113,'[1]Material DB'!X$40,FALSE))/100*$R23</f>
        <v>0</v>
      </c>
      <c r="AV23" s="220">
        <f>(VLOOKUP($X23,'[1]Material DB'!$A$3:$AF$113,'[1]Material DB'!Y$40,FALSE))/100*$R23</f>
        <v>0</v>
      </c>
      <c r="AW23" s="220">
        <f>(VLOOKUP($X23,'[1]Material DB'!$A$3:$AF$113,'[1]Material DB'!Z$40,FALSE))/100*$R23</f>
        <v>0</v>
      </c>
      <c r="AX23" s="220">
        <f>(VLOOKUP($X23,'[1]Material DB'!$A$3:$AF$113,'[1]Material DB'!AA$40,FALSE))/100*$R23</f>
        <v>0</v>
      </c>
      <c r="AY23" s="220">
        <f>(VLOOKUP($X23,'[1]Material DB'!$A$3:$AF$113,'[1]Material DB'!AB$40,FALSE))/100*$R23</f>
        <v>0</v>
      </c>
      <c r="AZ23" s="220">
        <f>(VLOOKUP($X23,'[1]Material DB'!$A$3:$AF$113,'[1]Material DB'!AC$40,FALSE))/100*$R23</f>
        <v>0</v>
      </c>
      <c r="BA23" s="220">
        <f>(VLOOKUP($X23,'[1]Material DB'!$A$3:$AF$113,'[1]Material DB'!AD$40,FALSE))/100*$R23</f>
        <v>0</v>
      </c>
      <c r="BB23" s="220">
        <f>(VLOOKUP($X23,'[1]Material DB'!$A$3:$AF$113,'[1]Material DB'!AE$40,FALSE))/100*$R23</f>
        <v>0</v>
      </c>
      <c r="BC23" s="220">
        <f>(VLOOKUP($X23,'[1]Material DB'!$A$3:$AF$113,'[1]Material DB'!AF$40,FALSE))/100*$R23</f>
        <v>0</v>
      </c>
      <c r="BD23" s="237">
        <f t="shared" si="0"/>
        <v>5</v>
      </c>
    </row>
    <row r="24" spans="1:57" s="226" customFormat="1" ht="15.75" thickBot="1">
      <c r="A24" s="264"/>
      <c r="B24" s="265"/>
      <c r="C24" s="265"/>
      <c r="D24" s="265"/>
      <c r="E24" s="265"/>
      <c r="F24" s="266" t="s">
        <v>25</v>
      </c>
      <c r="G24" s="267" t="s">
        <v>131</v>
      </c>
      <c r="H24" s="268"/>
      <c r="I24" s="268"/>
      <c r="J24" s="268" t="s">
        <v>108</v>
      </c>
      <c r="K24" s="265">
        <v>2</v>
      </c>
      <c r="L24" s="265" t="s">
        <v>26</v>
      </c>
      <c r="M24" s="268"/>
      <c r="N24" s="268"/>
      <c r="O24" s="268"/>
      <c r="P24" s="269"/>
      <c r="Q24" s="270">
        <f>R24/K24</f>
        <v>1.0349999999999999</v>
      </c>
      <c r="R24" s="271">
        <v>2.0699999999999998</v>
      </c>
      <c r="S24" s="272">
        <f t="shared" si="2"/>
        <v>7.6299299668263917E-2</v>
      </c>
      <c r="T24" s="404" t="s">
        <v>206</v>
      </c>
      <c r="U24" s="273"/>
      <c r="V24" s="303"/>
      <c r="W24" s="302" t="s">
        <v>155</v>
      </c>
      <c r="X24" s="306" t="s">
        <v>156</v>
      </c>
      <c r="Y24" s="305">
        <f>(VLOOKUP($X24,'[1]Material DB'!$A$3:$AF$113,'[1]Material DB'!B$40,FALSE))/100*$R24</f>
        <v>0</v>
      </c>
      <c r="Z24" s="274">
        <f>(VLOOKUP($X24,'[1]Material DB'!$A$3:$AF$113,'[1]Material DB'!C$40,FALSE))/100*$R24</f>
        <v>0</v>
      </c>
      <c r="AA24" s="274">
        <f>(VLOOKUP($X24,'[1]Material DB'!$A$3:$AF$113,'[1]Material DB'!D$40,FALSE))/100*$R24</f>
        <v>0</v>
      </c>
      <c r="AB24" s="274">
        <f>(VLOOKUP($X24,'[1]Material DB'!$A$3:$AF$113,'[1]Material DB'!E$40,FALSE))/100*$R24</f>
        <v>0</v>
      </c>
      <c r="AC24" s="274">
        <f>(VLOOKUP($X24,'[1]Material DB'!$A$3:$AF$113,'[1]Material DB'!F$40,FALSE))/100*$R24</f>
        <v>0</v>
      </c>
      <c r="AD24" s="274">
        <f>(VLOOKUP($X24,'[1]Material DB'!$A$3:$AF$113,'[1]Material DB'!G$40,FALSE))/100*$R24</f>
        <v>2.07E-2</v>
      </c>
      <c r="AE24" s="274">
        <f>(VLOOKUP($X24,'[1]Material DB'!$A$3:$AF$113,'[1]Material DB'!H$40,FALSE))/100*$R24</f>
        <v>0</v>
      </c>
      <c r="AF24" s="274">
        <f>(VLOOKUP($X24,'[1]Material DB'!$A$3:$AF$113,'[1]Material DB'!I$40,FALSE))/100*$R24</f>
        <v>2.0223899999999997</v>
      </c>
      <c r="AG24" s="274">
        <f>(VLOOKUP($X24,'[1]Material DB'!$A$3:$AF$113,'[1]Material DB'!J$40,FALSE))/100*$R24</f>
        <v>1.035E-2</v>
      </c>
      <c r="AH24" s="274">
        <f>(VLOOKUP($X24,'[1]Material DB'!$A$3:$AF$113,'[1]Material DB'!K$40,FALSE))/100*$R24</f>
        <v>0</v>
      </c>
      <c r="AI24" s="274">
        <f>(VLOOKUP($X24,'[1]Material DB'!$A$3:$AF$113,'[1]Material DB'!L$40,FALSE))/100*$R24</f>
        <v>0</v>
      </c>
      <c r="AJ24" s="274">
        <f>(VLOOKUP($X24,'[1]Material DB'!$A$3:$AF$113,'[1]Material DB'!M$40,FALSE))/100*$R24</f>
        <v>0</v>
      </c>
      <c r="AK24" s="274">
        <f>(VLOOKUP($X24,'[1]Material DB'!$A$3:$AF$113,'[1]Material DB'!N$40,FALSE))/100*$R24</f>
        <v>0</v>
      </c>
      <c r="AL24" s="274">
        <f>(VLOOKUP($X24,'[1]Material DB'!$A$3:$AF$113,'[1]Material DB'!O$40,FALSE))/100*$R24</f>
        <v>2.0699999999999998E-3</v>
      </c>
      <c r="AM24" s="274">
        <f>(VLOOKUP($X24,'[1]Material DB'!$A$3:$AF$113,'[1]Material DB'!P$40,FALSE))/100*$R24</f>
        <v>2.0699999999999998E-3</v>
      </c>
      <c r="AN24" s="274">
        <f>(VLOOKUP($X24,'[1]Material DB'!$A$3:$AF$113,'[1]Material DB'!Q$40,FALSE))/100*$R24</f>
        <v>8.2799999999999992E-3</v>
      </c>
      <c r="AO24" s="274">
        <f>(VLOOKUP($X24,'[1]Material DB'!$A$3:$AF$113,'[1]Material DB'!R$40,FALSE))/100*$R24</f>
        <v>0</v>
      </c>
      <c r="AP24" s="274">
        <f>(VLOOKUP($X24,'[1]Material DB'!$A$3:$AF$113,'[1]Material DB'!S$40,FALSE))/100*$R24</f>
        <v>0</v>
      </c>
      <c r="AQ24" s="274">
        <f>(VLOOKUP($X24,'[1]Material DB'!$A$3:$AF$113,'[1]Material DB'!T$40,FALSE))/100*$R24</f>
        <v>4.1399999999999996E-3</v>
      </c>
      <c r="AR24" s="274">
        <f>(VLOOKUP($X24,'[1]Material DB'!$A$3:$AF$113,'[1]Material DB'!U$40,FALSE))/100*$R24</f>
        <v>0</v>
      </c>
      <c r="AS24" s="274">
        <f>(VLOOKUP($X24,'[1]Material DB'!$A$3:$AF$113,'[1]Material DB'!V$40,FALSE))/100*$R24</f>
        <v>0</v>
      </c>
      <c r="AT24" s="274">
        <f>(VLOOKUP($X24,'[1]Material DB'!$A$3:$AF$113,'[1]Material DB'!W$40,FALSE))/100*$R24</f>
        <v>0</v>
      </c>
      <c r="AU24" s="274">
        <f>(VLOOKUP($X24,'[1]Material DB'!$A$3:$AF$113,'[1]Material DB'!X$40,FALSE))/100*$R24</f>
        <v>0</v>
      </c>
      <c r="AV24" s="274">
        <f>(VLOOKUP($X24,'[1]Material DB'!$A$3:$AF$113,'[1]Material DB'!Y$40,FALSE))/100*$R24</f>
        <v>0</v>
      </c>
      <c r="AW24" s="274">
        <f>(VLOOKUP($X24,'[1]Material DB'!$A$3:$AF$113,'[1]Material DB'!Z$40,FALSE))/100*$R24</f>
        <v>0</v>
      </c>
      <c r="AX24" s="274">
        <f>(VLOOKUP($X24,'[1]Material DB'!$A$3:$AF$113,'[1]Material DB'!AA$40,FALSE))/100*$R24</f>
        <v>0</v>
      </c>
      <c r="AY24" s="274">
        <f>(VLOOKUP($X24,'[1]Material DB'!$A$3:$AF$113,'[1]Material DB'!AB$40,FALSE))/100*$R24</f>
        <v>0</v>
      </c>
      <c r="AZ24" s="274">
        <f>(VLOOKUP($X24,'[1]Material DB'!$A$3:$AF$113,'[1]Material DB'!AC$40,FALSE))/100*$R24</f>
        <v>0</v>
      </c>
      <c r="BA24" s="274">
        <f>(VLOOKUP($X24,'[1]Material DB'!$A$3:$AF$113,'[1]Material DB'!AD$40,FALSE))/100*$R24</f>
        <v>0</v>
      </c>
      <c r="BB24" s="274">
        <f>(VLOOKUP($X24,'[1]Material DB'!$A$3:$AF$113,'[1]Material DB'!AE$40,FALSE))/100*$R24</f>
        <v>0</v>
      </c>
      <c r="BC24" s="274">
        <f>(VLOOKUP($X24,'[1]Material DB'!$A$3:$AF$113,'[1]Material DB'!AF$40,FALSE))/100*$R24</f>
        <v>0</v>
      </c>
      <c r="BD24" s="275">
        <f t="shared" si="0"/>
        <v>2.0699999999999994</v>
      </c>
    </row>
    <row r="25" spans="1:57" s="79" customFormat="1" ht="16.5" thickTop="1" thickBot="1">
      <c r="A25" s="69" t="s">
        <v>25</v>
      </c>
      <c r="B25" s="70"/>
      <c r="C25" s="70"/>
      <c r="D25" s="70"/>
      <c r="E25" s="70"/>
      <c r="F25" s="71"/>
      <c r="G25" s="181" t="s">
        <v>113</v>
      </c>
      <c r="H25" s="200"/>
      <c r="I25" s="200"/>
      <c r="J25" s="200" t="s">
        <v>90</v>
      </c>
      <c r="K25" s="74">
        <v>1</v>
      </c>
      <c r="L25" s="74" t="s">
        <v>26</v>
      </c>
      <c r="M25" s="73" t="s">
        <v>22</v>
      </c>
      <c r="N25" s="73">
        <v>110</v>
      </c>
      <c r="O25" s="73" t="s">
        <v>23</v>
      </c>
      <c r="P25" s="75" t="s">
        <v>24</v>
      </c>
      <c r="Q25" s="463">
        <f>SUM(R3:R5)</f>
        <v>27.13</v>
      </c>
      <c r="R25" s="464"/>
      <c r="S25" s="465"/>
      <c r="T25" s="74" t="s">
        <v>206</v>
      </c>
      <c r="U25" s="75"/>
      <c r="V25" s="143"/>
      <c r="W25" s="139" t="s">
        <v>27</v>
      </c>
      <c r="X25" s="304" t="s">
        <v>27</v>
      </c>
      <c r="Y25" s="288">
        <f>SUMIF(Y3:Y5,"&gt;0")</f>
        <v>2.0004000000000056E-2</v>
      </c>
      <c r="Z25" s="77">
        <f t="shared" ref="Z25:BD25" si="9">SUMIF(Z3:Z5,"&gt;0")</f>
        <v>0</v>
      </c>
      <c r="AA25" s="77">
        <f t="shared" si="9"/>
        <v>16.599809000000004</v>
      </c>
      <c r="AB25" s="77">
        <f t="shared" si="9"/>
        <v>0.45937500000000003</v>
      </c>
      <c r="AC25" s="77">
        <f t="shared" si="9"/>
        <v>1.3382100000000001</v>
      </c>
      <c r="AD25" s="77">
        <f t="shared" si="9"/>
        <v>2.7900000000000001E-2</v>
      </c>
      <c r="AE25" s="77">
        <f t="shared" si="9"/>
        <v>0</v>
      </c>
      <c r="AF25" s="77">
        <f t="shared" si="9"/>
        <v>7.6258299999999997</v>
      </c>
      <c r="AG25" s="77">
        <f t="shared" si="9"/>
        <v>3.8949999999999999E-2</v>
      </c>
      <c r="AH25" s="77">
        <f t="shared" si="9"/>
        <v>0</v>
      </c>
      <c r="AI25" s="77">
        <f t="shared" si="9"/>
        <v>0</v>
      </c>
      <c r="AJ25" s="77">
        <f t="shared" si="9"/>
        <v>0</v>
      </c>
      <c r="AK25" s="77">
        <f t="shared" si="9"/>
        <v>0</v>
      </c>
      <c r="AL25" s="77">
        <f t="shared" si="9"/>
        <v>2.7899999999999999E-3</v>
      </c>
      <c r="AM25" s="77">
        <f t="shared" si="9"/>
        <v>5.2790000000000004E-2</v>
      </c>
      <c r="AN25" s="77">
        <f t="shared" si="9"/>
        <v>3.116E-2</v>
      </c>
      <c r="AO25" s="77">
        <f t="shared" si="9"/>
        <v>0</v>
      </c>
      <c r="AP25" s="77">
        <f t="shared" si="9"/>
        <v>0</v>
      </c>
      <c r="AQ25" s="77">
        <f t="shared" si="9"/>
        <v>1.0579999999999999E-2</v>
      </c>
      <c r="AR25" s="77">
        <f t="shared" si="9"/>
        <v>0.9239099999999999</v>
      </c>
      <c r="AS25" s="77">
        <f t="shared" si="9"/>
        <v>0</v>
      </c>
      <c r="AT25" s="77">
        <f t="shared" si="9"/>
        <v>0</v>
      </c>
      <c r="AU25" s="77">
        <f t="shared" si="9"/>
        <v>0</v>
      </c>
      <c r="AV25" s="77">
        <f t="shared" si="9"/>
        <v>0</v>
      </c>
      <c r="AW25" s="77">
        <f t="shared" si="9"/>
        <v>0</v>
      </c>
      <c r="AX25" s="77">
        <f t="shared" si="9"/>
        <v>0</v>
      </c>
      <c r="AY25" s="77">
        <f t="shared" si="9"/>
        <v>0</v>
      </c>
      <c r="AZ25" s="77">
        <f t="shared" si="9"/>
        <v>0</v>
      </c>
      <c r="BA25" s="77">
        <f t="shared" si="9"/>
        <v>0</v>
      </c>
      <c r="BB25" s="77">
        <f t="shared" si="9"/>
        <v>0</v>
      </c>
      <c r="BC25" s="77">
        <f t="shared" si="9"/>
        <v>0</v>
      </c>
      <c r="BD25" s="77">
        <f t="shared" si="9"/>
        <v>27.131308000000008</v>
      </c>
      <c r="BE25" s="279"/>
    </row>
    <row r="26" spans="1:57">
      <c r="Q26" s="438"/>
      <c r="R26" s="439"/>
      <c r="S26" s="439"/>
      <c r="V26" s="81"/>
    </row>
    <row r="27" spans="1:57">
      <c r="J27" s="2" t="s">
        <v>247</v>
      </c>
      <c r="Q27" s="399">
        <f>R3+R5+R4</f>
        <v>27.13</v>
      </c>
      <c r="R27" s="307"/>
      <c r="S27" s="307"/>
      <c r="V27" s="81"/>
    </row>
    <row r="28" spans="1:57">
      <c r="J28" s="2" t="s">
        <v>248</v>
      </c>
      <c r="Q28" s="399">
        <v>0.5</v>
      </c>
      <c r="R28" s="307"/>
      <c r="S28" s="307"/>
      <c r="V28" s="81"/>
    </row>
    <row r="29" spans="1:57">
      <c r="J29" s="2" t="s">
        <v>249</v>
      </c>
      <c r="Q29" s="399">
        <f>Q27+Q28</f>
        <v>27.63</v>
      </c>
      <c r="R29" s="307"/>
      <c r="S29" s="307"/>
      <c r="V29" s="81"/>
    </row>
    <row r="30" spans="1:57">
      <c r="J30" s="2" t="s">
        <v>250</v>
      </c>
      <c r="X30" s="307"/>
    </row>
  </sheetData>
  <mergeCells count="12">
    <mergeCell ref="W1:X1"/>
    <mergeCell ref="Y1:BD1"/>
    <mergeCell ref="Q25:S25"/>
    <mergeCell ref="Q26:S26"/>
    <mergeCell ref="A1:F1"/>
    <mergeCell ref="G1:G2"/>
    <mergeCell ref="H1:H2"/>
    <mergeCell ref="I1:I2"/>
    <mergeCell ref="J1:J2"/>
    <mergeCell ref="K1:K2"/>
    <mergeCell ref="L1:L2"/>
    <mergeCell ref="Q1:V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42"/>
  <sheetViews>
    <sheetView topLeftCell="A10" zoomScale="85" zoomScaleNormal="85" workbookViewId="0">
      <selection activeCell="L20" sqref="L20"/>
    </sheetView>
  </sheetViews>
  <sheetFormatPr defaultRowHeight="15"/>
  <cols>
    <col min="1" max="5" width="2.140625" style="2" bestFit="1" customWidth="1"/>
    <col min="6" max="6" width="2" style="80" bestFit="1" customWidth="1"/>
    <col min="7" max="7" width="2" style="80" customWidth="1"/>
    <col min="8" max="8" width="15" style="2" bestFit="1" customWidth="1"/>
    <col min="9" max="10" width="9.140625" style="2" hidden="1" customWidth="1"/>
    <col min="11" max="11" width="48.7109375" style="2" bestFit="1" customWidth="1"/>
    <col min="12" max="13" width="6.7109375" style="2" customWidth="1"/>
    <col min="14" max="14" width="8.28515625" style="2" hidden="1" customWidth="1"/>
    <col min="15" max="17" width="9.140625" style="2" hidden="1" customWidth="1"/>
    <col min="18" max="18" width="9.7109375" style="81" customWidth="1"/>
    <col min="19" max="19" width="9.7109375" style="2" customWidth="1"/>
    <col min="20" max="20" width="10.7109375" style="2" customWidth="1"/>
    <col min="21" max="21" width="6.85546875" style="152" bestFit="1" customWidth="1"/>
    <col min="22" max="22" width="10.42578125" style="2" bestFit="1" customWidth="1"/>
    <col min="23" max="23" width="7.5703125" style="2" bestFit="1" customWidth="1"/>
    <col min="24" max="25" width="20.7109375" style="81" customWidth="1"/>
    <col min="26" max="26" width="9.140625" style="82"/>
    <col min="27" max="16384" width="9.140625" style="2"/>
  </cols>
  <sheetData>
    <row r="1" spans="1:57">
      <c r="A1" s="466" t="s">
        <v>0</v>
      </c>
      <c r="B1" s="467"/>
      <c r="C1" s="467"/>
      <c r="D1" s="467"/>
      <c r="E1" s="467"/>
      <c r="F1" s="467"/>
      <c r="G1" s="468"/>
      <c r="H1" s="443" t="s">
        <v>1</v>
      </c>
      <c r="I1" s="445" t="s">
        <v>2</v>
      </c>
      <c r="J1" s="445" t="s">
        <v>3</v>
      </c>
      <c r="K1" s="445" t="s">
        <v>4</v>
      </c>
      <c r="L1" s="445" t="s">
        <v>5</v>
      </c>
      <c r="M1" s="447" t="s">
        <v>6</v>
      </c>
      <c r="N1" s="1"/>
      <c r="O1" s="1"/>
      <c r="P1" s="1"/>
      <c r="Q1" s="1"/>
      <c r="R1" s="449" t="s">
        <v>7</v>
      </c>
      <c r="S1" s="450"/>
      <c r="T1" s="450"/>
      <c r="U1" s="450"/>
      <c r="V1" s="450"/>
      <c r="W1" s="431"/>
      <c r="X1" s="469" t="s">
        <v>8</v>
      </c>
      <c r="Y1" s="452"/>
      <c r="Z1" s="453" t="s">
        <v>9</v>
      </c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4"/>
    </row>
    <row r="2" spans="1:57" ht="24" thickBot="1">
      <c r="A2" s="3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87">
        <v>6</v>
      </c>
      <c r="H2" s="444"/>
      <c r="I2" s="446"/>
      <c r="J2" s="446"/>
      <c r="K2" s="446"/>
      <c r="L2" s="446"/>
      <c r="M2" s="448"/>
      <c r="N2" s="6" t="s">
        <v>10</v>
      </c>
      <c r="O2" s="6" t="s">
        <v>11</v>
      </c>
      <c r="P2" s="6"/>
      <c r="Q2" s="6" t="s">
        <v>12</v>
      </c>
      <c r="R2" s="7" t="s">
        <v>13</v>
      </c>
      <c r="S2" s="8" t="s">
        <v>14</v>
      </c>
      <c r="T2" s="8" t="s">
        <v>15</v>
      </c>
      <c r="U2" s="9" t="s">
        <v>16</v>
      </c>
      <c r="V2" s="9" t="s">
        <v>17</v>
      </c>
      <c r="W2" s="126" t="s">
        <v>18</v>
      </c>
      <c r="X2" s="401" t="s">
        <v>19</v>
      </c>
      <c r="Y2" s="5" t="s">
        <v>20</v>
      </c>
      <c r="Z2" s="127" t="str">
        <f>'[1]Material DB'!B2</f>
        <v>H</v>
      </c>
      <c r="AA2" s="4" t="str">
        <f>'[1]Material DB'!C2</f>
        <v>B</v>
      </c>
      <c r="AB2" s="4" t="str">
        <f>'[1]Material DB'!D2</f>
        <v>C</v>
      </c>
      <c r="AC2" s="4" t="str">
        <f>'[1]Material DB'!E2</f>
        <v>N</v>
      </c>
      <c r="AD2" s="4" t="str">
        <f>'[1]Material DB'!F2</f>
        <v>O</v>
      </c>
      <c r="AE2" s="4" t="str">
        <f>'[1]Material DB'!G2</f>
        <v>F</v>
      </c>
      <c r="AF2" s="4" t="str">
        <f>'[1]Material DB'!H2</f>
        <v>Mg</v>
      </c>
      <c r="AG2" s="4" t="str">
        <f>'[1]Material DB'!I2</f>
        <v>Al</v>
      </c>
      <c r="AH2" s="4" t="str">
        <f>'[1]Material DB'!J2</f>
        <v>Si</v>
      </c>
      <c r="AI2" s="4" t="str">
        <f>'[1]Material DB'!K2</f>
        <v>P</v>
      </c>
      <c r="AJ2" s="4" t="str">
        <f>'[1]Material DB'!L2</f>
        <v>S</v>
      </c>
      <c r="AK2" s="4" t="str">
        <f>'[1]Material DB'!M2</f>
        <v>Ti</v>
      </c>
      <c r="AL2" s="4" t="str">
        <f>'[1]Material DB'!N2</f>
        <v>V</v>
      </c>
      <c r="AM2" s="4" t="str">
        <f>'[1]Material DB'!O2</f>
        <v>Cr</v>
      </c>
      <c r="AN2" s="4" t="str">
        <f>'[1]Material DB'!P2</f>
        <v>Mn</v>
      </c>
      <c r="AO2" s="4" t="str">
        <f>'[1]Material DB'!Q2</f>
        <v>Fe</v>
      </c>
      <c r="AP2" s="4" t="str">
        <f>'[1]Material DB'!R2</f>
        <v>Co</v>
      </c>
      <c r="AQ2" s="4" t="str">
        <f>'[1]Material DB'!S2</f>
        <v>Ni</v>
      </c>
      <c r="AR2" s="4" t="str">
        <f>'[1]Material DB'!T2</f>
        <v>Cu</v>
      </c>
      <c r="AS2" s="4" t="str">
        <f>'[1]Material DB'!U2</f>
        <v>Zn</v>
      </c>
      <c r="AT2" s="4" t="str">
        <f>'[1]Material DB'!V2</f>
        <v>Mo</v>
      </c>
      <c r="AU2" s="4" t="str">
        <f>'[1]Material DB'!W2</f>
        <v>Ru</v>
      </c>
      <c r="AV2" s="4" t="str">
        <f>'[1]Material DB'!X2</f>
        <v>Pd</v>
      </c>
      <c r="AW2" s="4" t="str">
        <f>'[1]Material DB'!Y2</f>
        <v>Ag</v>
      </c>
      <c r="AX2" s="4" t="str">
        <f>'[1]Material DB'!Z2</f>
        <v>Cd</v>
      </c>
      <c r="AY2" s="4" t="str">
        <f>'[1]Material DB'!AA2</f>
        <v>In</v>
      </c>
      <c r="AZ2" s="4" t="str">
        <f>'[1]Material DB'!AB2</f>
        <v>Sn</v>
      </c>
      <c r="BA2" s="4" t="str">
        <f>'[1]Material DB'!AC2</f>
        <v>Ba</v>
      </c>
      <c r="BB2" s="4" t="str">
        <f>'[1]Material DB'!AD2</f>
        <v>W</v>
      </c>
      <c r="BC2" s="4" t="str">
        <f>'[1]Material DB'!AE2</f>
        <v>Au</v>
      </c>
      <c r="BD2" s="4" t="str">
        <f>'[1]Material DB'!AF2</f>
        <v>Pb</v>
      </c>
      <c r="BE2" s="5" t="s">
        <v>21</v>
      </c>
    </row>
    <row r="3" spans="1:57" ht="15.75" thickTop="1">
      <c r="A3" s="10"/>
      <c r="B3" s="11" t="s">
        <v>25</v>
      </c>
      <c r="C3" s="11"/>
      <c r="D3" s="11"/>
      <c r="E3" s="11"/>
      <c r="F3" s="11"/>
      <c r="G3" s="89"/>
      <c r="H3" s="13" t="s">
        <v>57</v>
      </c>
      <c r="I3" s="14"/>
      <c r="J3" s="14"/>
      <c r="K3" s="14" t="s">
        <v>29</v>
      </c>
      <c r="L3" s="15">
        <v>1</v>
      </c>
      <c r="M3" s="16" t="s">
        <v>26</v>
      </c>
      <c r="N3" s="17" t="s">
        <v>22</v>
      </c>
      <c r="O3" s="17">
        <v>110</v>
      </c>
      <c r="P3" s="17" t="s">
        <v>23</v>
      </c>
      <c r="Q3" s="18" t="s">
        <v>24</v>
      </c>
      <c r="R3" s="19">
        <f>S4+SUM(S8:S11)</f>
        <v>5.8166666666666664</v>
      </c>
      <c r="S3" s="384">
        <f t="shared" ref="S3:S23" si="0">L3*R3</f>
        <v>5.8166666666666664</v>
      </c>
      <c r="T3" s="21">
        <f>S3/R$36</f>
        <v>1</v>
      </c>
      <c r="U3" s="150"/>
      <c r="V3" s="22"/>
      <c r="W3" s="22"/>
      <c r="X3" s="146" t="s">
        <v>27</v>
      </c>
      <c r="Y3" s="144" t="s">
        <v>27</v>
      </c>
      <c r="Z3" s="277">
        <f>Z4*$L3</f>
        <v>0</v>
      </c>
      <c r="AA3" s="277">
        <f t="shared" ref="AA3:BD3" si="1">AA4*$L3</f>
        <v>0</v>
      </c>
      <c r="AB3" s="277">
        <f t="shared" si="1"/>
        <v>0</v>
      </c>
      <c r="AC3" s="277">
        <f t="shared" si="1"/>
        <v>0</v>
      </c>
      <c r="AD3" s="277">
        <f t="shared" si="1"/>
        <v>0</v>
      </c>
      <c r="AE3" s="277">
        <f t="shared" si="1"/>
        <v>0</v>
      </c>
      <c r="AF3" s="277">
        <f t="shared" si="1"/>
        <v>0</v>
      </c>
      <c r="AG3" s="277">
        <f t="shared" si="1"/>
        <v>0</v>
      </c>
      <c r="AH3" s="277">
        <f t="shared" si="1"/>
        <v>1.274849744</v>
      </c>
      <c r="AI3" s="277">
        <f t="shared" si="1"/>
        <v>0</v>
      </c>
      <c r="AJ3" s="277">
        <f t="shared" si="1"/>
        <v>0</v>
      </c>
      <c r="AK3" s="277">
        <f t="shared" si="1"/>
        <v>0</v>
      </c>
      <c r="AL3" s="277">
        <f t="shared" si="1"/>
        <v>0</v>
      </c>
      <c r="AM3" s="277">
        <f t="shared" si="1"/>
        <v>0</v>
      </c>
      <c r="AN3" s="277">
        <f t="shared" si="1"/>
        <v>0</v>
      </c>
      <c r="AO3" s="277">
        <f t="shared" si="1"/>
        <v>0</v>
      </c>
      <c r="AP3" s="277">
        <f t="shared" si="1"/>
        <v>0</v>
      </c>
      <c r="AQ3" s="277">
        <f t="shared" si="1"/>
        <v>0</v>
      </c>
      <c r="AR3" s="277">
        <f t="shared" si="1"/>
        <v>0</v>
      </c>
      <c r="AS3" s="277">
        <f t="shared" si="1"/>
        <v>0</v>
      </c>
      <c r="AT3" s="277">
        <f t="shared" si="1"/>
        <v>0</v>
      </c>
      <c r="AU3" s="277">
        <f t="shared" si="1"/>
        <v>0</v>
      </c>
      <c r="AV3" s="277">
        <f t="shared" si="1"/>
        <v>0</v>
      </c>
      <c r="AW3" s="277">
        <f t="shared" si="1"/>
        <v>0</v>
      </c>
      <c r="AX3" s="277">
        <f t="shared" si="1"/>
        <v>0</v>
      </c>
      <c r="AY3" s="277">
        <f t="shared" si="1"/>
        <v>0</v>
      </c>
      <c r="AZ3" s="277">
        <f t="shared" si="1"/>
        <v>8.4946120703999998E-4</v>
      </c>
      <c r="BA3" s="277">
        <f t="shared" si="1"/>
        <v>0</v>
      </c>
      <c r="BB3" s="277">
        <f t="shared" si="1"/>
        <v>0</v>
      </c>
      <c r="BC3" s="277">
        <f t="shared" si="1"/>
        <v>0</v>
      </c>
      <c r="BD3" s="277">
        <f t="shared" si="1"/>
        <v>7.6886839295999996E-4</v>
      </c>
      <c r="BE3" s="278">
        <f t="shared" ref="BE3:BE35" si="2">SUM(Z3:BD3)</f>
        <v>1.2764680736</v>
      </c>
    </row>
    <row r="4" spans="1:57" s="334" customFormat="1">
      <c r="A4" s="317"/>
      <c r="B4" s="318"/>
      <c r="C4" s="318" t="s">
        <v>25</v>
      </c>
      <c r="D4" s="318"/>
      <c r="E4" s="318"/>
      <c r="F4" s="318"/>
      <c r="G4" s="319"/>
      <c r="H4" s="320" t="s">
        <v>58</v>
      </c>
      <c r="I4" s="321"/>
      <c r="J4" s="321"/>
      <c r="K4" s="321" t="s">
        <v>30</v>
      </c>
      <c r="L4" s="322">
        <v>1</v>
      </c>
      <c r="M4" s="322" t="s">
        <v>26</v>
      </c>
      <c r="N4" s="323"/>
      <c r="O4" s="323"/>
      <c r="P4" s="323"/>
      <c r="Q4" s="324"/>
      <c r="R4" s="325">
        <f>SUM(S5:S7)</f>
        <v>1.2764680736</v>
      </c>
      <c r="S4" s="326">
        <f>L4*R4</f>
        <v>1.2764680736</v>
      </c>
      <c r="T4" s="327">
        <f>S4/$R$36</f>
        <v>0.21945009861318052</v>
      </c>
      <c r="U4" s="328"/>
      <c r="V4" s="323"/>
      <c r="W4" s="329"/>
      <c r="X4" s="330" t="s">
        <v>27</v>
      </c>
      <c r="Y4" s="331" t="s">
        <v>27</v>
      </c>
      <c r="Z4" s="332">
        <f>SUMIF(Z5:Z7,"&gt;0")*$L4</f>
        <v>0</v>
      </c>
      <c r="AA4" s="332">
        <f t="shared" ref="AA4:BD4" si="3">SUMIF(AA5:AA7,"&gt;0")*$L4</f>
        <v>0</v>
      </c>
      <c r="AB4" s="332">
        <f t="shared" si="3"/>
        <v>0</v>
      </c>
      <c r="AC4" s="332">
        <f t="shared" si="3"/>
        <v>0</v>
      </c>
      <c r="AD4" s="332">
        <f t="shared" si="3"/>
        <v>0</v>
      </c>
      <c r="AE4" s="332">
        <f t="shared" si="3"/>
        <v>0</v>
      </c>
      <c r="AF4" s="332">
        <f t="shared" si="3"/>
        <v>0</v>
      </c>
      <c r="AG4" s="332">
        <f t="shared" si="3"/>
        <v>0</v>
      </c>
      <c r="AH4" s="332">
        <f t="shared" si="3"/>
        <v>1.274849744</v>
      </c>
      <c r="AI4" s="332">
        <f t="shared" si="3"/>
        <v>0</v>
      </c>
      <c r="AJ4" s="332">
        <f t="shared" si="3"/>
        <v>0</v>
      </c>
      <c r="AK4" s="332">
        <f t="shared" si="3"/>
        <v>0</v>
      </c>
      <c r="AL4" s="332">
        <f t="shared" si="3"/>
        <v>0</v>
      </c>
      <c r="AM4" s="332">
        <f t="shared" si="3"/>
        <v>0</v>
      </c>
      <c r="AN4" s="332">
        <f t="shared" si="3"/>
        <v>0</v>
      </c>
      <c r="AO4" s="332">
        <f t="shared" si="3"/>
        <v>0</v>
      </c>
      <c r="AP4" s="332">
        <f t="shared" si="3"/>
        <v>0</v>
      </c>
      <c r="AQ4" s="332">
        <f t="shared" si="3"/>
        <v>0</v>
      </c>
      <c r="AR4" s="332">
        <f t="shared" si="3"/>
        <v>0</v>
      </c>
      <c r="AS4" s="332">
        <f t="shared" si="3"/>
        <v>0</v>
      </c>
      <c r="AT4" s="332">
        <f t="shared" si="3"/>
        <v>0</v>
      </c>
      <c r="AU4" s="332">
        <f t="shared" si="3"/>
        <v>0</v>
      </c>
      <c r="AV4" s="332">
        <f t="shared" si="3"/>
        <v>0</v>
      </c>
      <c r="AW4" s="332">
        <f t="shared" si="3"/>
        <v>0</v>
      </c>
      <c r="AX4" s="332">
        <f t="shared" si="3"/>
        <v>0</v>
      </c>
      <c r="AY4" s="332">
        <f t="shared" si="3"/>
        <v>0</v>
      </c>
      <c r="AZ4" s="332">
        <f t="shared" si="3"/>
        <v>8.4946120703999998E-4</v>
      </c>
      <c r="BA4" s="332">
        <f t="shared" si="3"/>
        <v>0</v>
      </c>
      <c r="BB4" s="332">
        <f t="shared" si="3"/>
        <v>0</v>
      </c>
      <c r="BC4" s="332">
        <f t="shared" si="3"/>
        <v>0</v>
      </c>
      <c r="BD4" s="332">
        <f t="shared" si="3"/>
        <v>7.6886839295999996E-4</v>
      </c>
      <c r="BE4" s="333">
        <f t="shared" si="2"/>
        <v>1.2764680736</v>
      </c>
    </row>
    <row r="5" spans="1:57" s="334" customFormat="1">
      <c r="A5" s="317"/>
      <c r="B5" s="318"/>
      <c r="C5" s="318"/>
      <c r="D5" s="318" t="s">
        <v>25</v>
      </c>
      <c r="E5" s="318"/>
      <c r="F5" s="318"/>
      <c r="G5" s="319"/>
      <c r="H5" s="320" t="s">
        <v>59</v>
      </c>
      <c r="I5" s="321"/>
      <c r="J5" s="321"/>
      <c r="K5" s="321" t="s">
        <v>31</v>
      </c>
      <c r="L5" s="322">
        <v>1</v>
      </c>
      <c r="M5" s="322" t="s">
        <v>26</v>
      </c>
      <c r="N5" s="323"/>
      <c r="O5" s="323"/>
      <c r="P5" s="323"/>
      <c r="Q5" s="324"/>
      <c r="R5" s="325">
        <v>0.70827119999999999</v>
      </c>
      <c r="S5" s="326">
        <f>L5*R5</f>
        <v>0.70827119999999999</v>
      </c>
      <c r="T5" s="327">
        <f>S5/$R$36</f>
        <v>0.1217658223495702</v>
      </c>
      <c r="U5" s="328"/>
      <c r="V5" s="323"/>
      <c r="W5" s="329"/>
      <c r="X5" s="335" t="s">
        <v>217</v>
      </c>
      <c r="Y5" s="336" t="s">
        <v>217</v>
      </c>
      <c r="Z5" s="337">
        <f>(VLOOKUP($Y5,'[1]Material DB'!$A$3:$AF$113,'[1]Material DB'!B$40,FALSE))/100*$S5</f>
        <v>0</v>
      </c>
      <c r="AA5" s="337">
        <f>(VLOOKUP($Y5,'[1]Material DB'!$A$3:$AF$113,'[1]Material DB'!C$40,FALSE))/100*$S5</f>
        <v>0</v>
      </c>
      <c r="AB5" s="337">
        <f>(VLOOKUP($Y5,'[1]Material DB'!$A$3:$AF$113,'[1]Material DB'!D$40,FALSE))/100*$S5</f>
        <v>0</v>
      </c>
      <c r="AC5" s="337">
        <f>(VLOOKUP($Y5,'[1]Material DB'!$A$3:$AF$113,'[1]Material DB'!E$40,FALSE))/100*$S5</f>
        <v>0</v>
      </c>
      <c r="AD5" s="337">
        <f>(VLOOKUP($Y5,'[1]Material DB'!$A$3:$AF$113,'[1]Material DB'!F$40,FALSE))/100*$S5</f>
        <v>0</v>
      </c>
      <c r="AE5" s="337">
        <f>(VLOOKUP($Y5,'[1]Material DB'!$A$3:$AF$113,'[1]Material DB'!G$40,FALSE))/100*$S5</f>
        <v>0</v>
      </c>
      <c r="AF5" s="337">
        <f>(VLOOKUP($Y5,'[1]Material DB'!$A$3:$AF$113,'[1]Material DB'!H$40,FALSE))/100*$S5</f>
        <v>0</v>
      </c>
      <c r="AG5" s="337">
        <f>(VLOOKUP($Y5,'[1]Material DB'!$A$3:$AF$113,'[1]Material DB'!I$40,FALSE))/100*$S5</f>
        <v>0</v>
      </c>
      <c r="AH5" s="337">
        <f>(VLOOKUP($Y5,'[1]Material DB'!$A$3:$AF$113,'[1]Material DB'!J$40,FALSE))/100*$S5</f>
        <v>0.70827119999999999</v>
      </c>
      <c r="AI5" s="337">
        <f>(VLOOKUP($Y5,'[1]Material DB'!$A$3:$AF$113,'[1]Material DB'!K$40,FALSE))/100*$S5</f>
        <v>0</v>
      </c>
      <c r="AJ5" s="337">
        <f>(VLOOKUP($Y5,'[1]Material DB'!$A$3:$AF$113,'[1]Material DB'!L$40,FALSE))/100*$S5</f>
        <v>0</v>
      </c>
      <c r="AK5" s="337">
        <f>(VLOOKUP($Y5,'[1]Material DB'!$A$3:$AF$113,'[1]Material DB'!M$40,FALSE))/100*$S5</f>
        <v>0</v>
      </c>
      <c r="AL5" s="337">
        <f>(VLOOKUP($Y5,'[1]Material DB'!$A$3:$AF$113,'[1]Material DB'!N$40,FALSE))/100*$S5</f>
        <v>0</v>
      </c>
      <c r="AM5" s="337">
        <f>(VLOOKUP($Y5,'[1]Material DB'!$A$3:$AF$113,'[1]Material DB'!O$40,FALSE))/100*$S5</f>
        <v>0</v>
      </c>
      <c r="AN5" s="337">
        <f>(VLOOKUP($Y5,'[1]Material DB'!$A$3:$AF$113,'[1]Material DB'!P$40,FALSE))/100*$S5</f>
        <v>0</v>
      </c>
      <c r="AO5" s="337">
        <f>(VLOOKUP($Y5,'[1]Material DB'!$A$3:$AF$113,'[1]Material DB'!Q$40,FALSE))/100*$S5</f>
        <v>0</v>
      </c>
      <c r="AP5" s="337">
        <f>(VLOOKUP($Y5,'[1]Material DB'!$A$3:$AF$113,'[1]Material DB'!R$40,FALSE))/100*$S5</f>
        <v>0</v>
      </c>
      <c r="AQ5" s="337">
        <f>(VLOOKUP($Y5,'[1]Material DB'!$A$3:$AF$113,'[1]Material DB'!S$40,FALSE))/100*$S5</f>
        <v>0</v>
      </c>
      <c r="AR5" s="337">
        <f>(VLOOKUP($Y5,'[1]Material DB'!$A$3:$AF$113,'[1]Material DB'!T$40,FALSE))/100*$S5</f>
        <v>0</v>
      </c>
      <c r="AS5" s="337">
        <f>(VLOOKUP($Y5,'[1]Material DB'!$A$3:$AF$113,'[1]Material DB'!U$40,FALSE))/100*$S5</f>
        <v>0</v>
      </c>
      <c r="AT5" s="337">
        <f>(VLOOKUP($Y5,'[1]Material DB'!$A$3:$AF$113,'[1]Material DB'!V$40,FALSE))/100*$S5</f>
        <v>0</v>
      </c>
      <c r="AU5" s="337">
        <f>(VLOOKUP($Y5,'[1]Material DB'!$A$3:$AF$113,'[1]Material DB'!W$40,FALSE))/100*$S5</f>
        <v>0</v>
      </c>
      <c r="AV5" s="337">
        <f>(VLOOKUP($Y5,'[1]Material DB'!$A$3:$AF$113,'[1]Material DB'!X$40,FALSE))/100*$S5</f>
        <v>0</v>
      </c>
      <c r="AW5" s="337">
        <f>(VLOOKUP($Y5,'[1]Material DB'!$A$3:$AF$113,'[1]Material DB'!Y$40,FALSE))/100*$S5</f>
        <v>0</v>
      </c>
      <c r="AX5" s="337">
        <f>(VLOOKUP($Y5,'[1]Material DB'!$A$3:$AF$113,'[1]Material DB'!Z$40,FALSE))/100*$S5</f>
        <v>0</v>
      </c>
      <c r="AY5" s="337">
        <f>(VLOOKUP($Y5,'[1]Material DB'!$A$3:$AF$113,'[1]Material DB'!AA$40,FALSE))/100*$S5</f>
        <v>0</v>
      </c>
      <c r="AZ5" s="337">
        <f>(VLOOKUP($Y5,'[1]Material DB'!$A$3:$AF$113,'[1]Material DB'!AB$40,FALSE))/100*$S5</f>
        <v>0</v>
      </c>
      <c r="BA5" s="337">
        <f>(VLOOKUP($Y5,'[1]Material DB'!$A$3:$AF$113,'[1]Material DB'!AC$40,FALSE))/100*$S5</f>
        <v>0</v>
      </c>
      <c r="BB5" s="337">
        <f>(VLOOKUP($Y5,'[1]Material DB'!$A$3:$AF$113,'[1]Material DB'!AD$40,FALSE))/100*$S5</f>
        <v>0</v>
      </c>
      <c r="BC5" s="337">
        <f>(VLOOKUP($Y5,'[1]Material DB'!$A$3:$AF$113,'[1]Material DB'!AE$40,FALSE))/100*$S5</f>
        <v>0</v>
      </c>
      <c r="BD5" s="337">
        <f>(VLOOKUP($Y5,'[1]Material DB'!$A$3:$AF$113,'[1]Material DB'!AF$40,FALSE))/100*$S5</f>
        <v>0</v>
      </c>
      <c r="BE5" s="338">
        <f t="shared" si="2"/>
        <v>0.70827119999999999</v>
      </c>
    </row>
    <row r="6" spans="1:57" s="334" customFormat="1">
      <c r="A6" s="317"/>
      <c r="B6" s="318"/>
      <c r="C6" s="318"/>
      <c r="D6" s="318" t="s">
        <v>25</v>
      </c>
      <c r="E6" s="318"/>
      <c r="F6" s="318"/>
      <c r="G6" s="319"/>
      <c r="H6" s="320" t="s">
        <v>60</v>
      </c>
      <c r="I6" s="321"/>
      <c r="J6" s="321"/>
      <c r="K6" s="321" t="s">
        <v>32</v>
      </c>
      <c r="L6" s="322">
        <v>16</v>
      </c>
      <c r="M6" s="322" t="s">
        <v>26</v>
      </c>
      <c r="N6" s="323"/>
      <c r="O6" s="323"/>
      <c r="P6" s="323"/>
      <c r="Q6" s="324"/>
      <c r="R6" s="325">
        <v>3.5411158999999998E-2</v>
      </c>
      <c r="S6" s="326">
        <f>L6*R6</f>
        <v>0.56657854399999996</v>
      </c>
      <c r="T6" s="327">
        <f>S6/$R$36</f>
        <v>9.7406053409742122E-2</v>
      </c>
      <c r="U6" s="328"/>
      <c r="V6" s="323"/>
      <c r="W6" s="329"/>
      <c r="X6" s="335" t="s">
        <v>217</v>
      </c>
      <c r="Y6" s="336" t="s">
        <v>217</v>
      </c>
      <c r="Z6" s="337">
        <f>(VLOOKUP($Y6,'[1]Material DB'!$A$3:$AF$113,'[1]Material DB'!B$40,FALSE))/100*$S6</f>
        <v>0</v>
      </c>
      <c r="AA6" s="337">
        <f>(VLOOKUP($Y6,'[1]Material DB'!$A$3:$AF$113,'[1]Material DB'!C$40,FALSE))/100*$S6</f>
        <v>0</v>
      </c>
      <c r="AB6" s="337">
        <f>(VLOOKUP($Y6,'[1]Material DB'!$A$3:$AF$113,'[1]Material DB'!D$40,FALSE))/100*$S6</f>
        <v>0</v>
      </c>
      <c r="AC6" s="337">
        <f>(VLOOKUP($Y6,'[1]Material DB'!$A$3:$AF$113,'[1]Material DB'!E$40,FALSE))/100*$S6</f>
        <v>0</v>
      </c>
      <c r="AD6" s="337">
        <f>(VLOOKUP($Y6,'[1]Material DB'!$A$3:$AF$113,'[1]Material DB'!F$40,FALSE))/100*$S6</f>
        <v>0</v>
      </c>
      <c r="AE6" s="337">
        <f>(VLOOKUP($Y6,'[1]Material DB'!$A$3:$AF$113,'[1]Material DB'!G$40,FALSE))/100*$S6</f>
        <v>0</v>
      </c>
      <c r="AF6" s="337">
        <f>(VLOOKUP($Y6,'[1]Material DB'!$A$3:$AF$113,'[1]Material DB'!H$40,FALSE))/100*$S6</f>
        <v>0</v>
      </c>
      <c r="AG6" s="337">
        <f>(VLOOKUP($Y6,'[1]Material DB'!$A$3:$AF$113,'[1]Material DB'!I$40,FALSE))/100*$S6</f>
        <v>0</v>
      </c>
      <c r="AH6" s="337">
        <f>(VLOOKUP($Y6,'[1]Material DB'!$A$3:$AF$113,'[1]Material DB'!J$40,FALSE))/100*$S6</f>
        <v>0.56657854399999996</v>
      </c>
      <c r="AI6" s="337">
        <f>(VLOOKUP($Y6,'[1]Material DB'!$A$3:$AF$113,'[1]Material DB'!K$40,FALSE))/100*$S6</f>
        <v>0</v>
      </c>
      <c r="AJ6" s="337">
        <f>(VLOOKUP($Y6,'[1]Material DB'!$A$3:$AF$113,'[1]Material DB'!L$40,FALSE))/100*$S6</f>
        <v>0</v>
      </c>
      <c r="AK6" s="337">
        <f>(VLOOKUP($Y6,'[1]Material DB'!$A$3:$AF$113,'[1]Material DB'!M$40,FALSE))/100*$S6</f>
        <v>0</v>
      </c>
      <c r="AL6" s="337">
        <f>(VLOOKUP($Y6,'[1]Material DB'!$A$3:$AF$113,'[1]Material DB'!N$40,FALSE))/100*$S6</f>
        <v>0</v>
      </c>
      <c r="AM6" s="337">
        <f>(VLOOKUP($Y6,'[1]Material DB'!$A$3:$AF$113,'[1]Material DB'!O$40,FALSE))/100*$S6</f>
        <v>0</v>
      </c>
      <c r="AN6" s="337">
        <f>(VLOOKUP($Y6,'[1]Material DB'!$A$3:$AF$113,'[1]Material DB'!P$40,FALSE))/100*$S6</f>
        <v>0</v>
      </c>
      <c r="AO6" s="337">
        <f>(VLOOKUP($Y6,'[1]Material DB'!$A$3:$AF$113,'[1]Material DB'!Q$40,FALSE))/100*$S6</f>
        <v>0</v>
      </c>
      <c r="AP6" s="337">
        <f>(VLOOKUP($Y6,'[1]Material DB'!$A$3:$AF$113,'[1]Material DB'!R$40,FALSE))/100*$S6</f>
        <v>0</v>
      </c>
      <c r="AQ6" s="337">
        <f>(VLOOKUP($Y6,'[1]Material DB'!$A$3:$AF$113,'[1]Material DB'!S$40,FALSE))/100*$S6</f>
        <v>0</v>
      </c>
      <c r="AR6" s="337">
        <f>(VLOOKUP($Y6,'[1]Material DB'!$A$3:$AF$113,'[1]Material DB'!T$40,FALSE))/100*$S6</f>
        <v>0</v>
      </c>
      <c r="AS6" s="337">
        <f>(VLOOKUP($Y6,'[1]Material DB'!$A$3:$AF$113,'[1]Material DB'!U$40,FALSE))/100*$S6</f>
        <v>0</v>
      </c>
      <c r="AT6" s="337">
        <f>(VLOOKUP($Y6,'[1]Material DB'!$A$3:$AF$113,'[1]Material DB'!V$40,FALSE))/100*$S6</f>
        <v>0</v>
      </c>
      <c r="AU6" s="337">
        <f>(VLOOKUP($Y6,'[1]Material DB'!$A$3:$AF$113,'[1]Material DB'!W$40,FALSE))/100*$S6</f>
        <v>0</v>
      </c>
      <c r="AV6" s="337">
        <f>(VLOOKUP($Y6,'[1]Material DB'!$A$3:$AF$113,'[1]Material DB'!X$40,FALSE))/100*$S6</f>
        <v>0</v>
      </c>
      <c r="AW6" s="337">
        <f>(VLOOKUP($Y6,'[1]Material DB'!$A$3:$AF$113,'[1]Material DB'!Y$40,FALSE))/100*$S6</f>
        <v>0</v>
      </c>
      <c r="AX6" s="337">
        <f>(VLOOKUP($Y6,'[1]Material DB'!$A$3:$AF$113,'[1]Material DB'!Z$40,FALSE))/100*$S6</f>
        <v>0</v>
      </c>
      <c r="AY6" s="337">
        <f>(VLOOKUP($Y6,'[1]Material DB'!$A$3:$AF$113,'[1]Material DB'!AA$40,FALSE))/100*$S6</f>
        <v>0</v>
      </c>
      <c r="AZ6" s="337">
        <f>(VLOOKUP($Y6,'[1]Material DB'!$A$3:$AF$113,'[1]Material DB'!AB$40,FALSE))/100*$S6</f>
        <v>0</v>
      </c>
      <c r="BA6" s="337">
        <f>(VLOOKUP($Y6,'[1]Material DB'!$A$3:$AF$113,'[1]Material DB'!AC$40,FALSE))/100*$S6</f>
        <v>0</v>
      </c>
      <c r="BB6" s="337">
        <f>(VLOOKUP($Y6,'[1]Material DB'!$A$3:$AF$113,'[1]Material DB'!AD$40,FALSE))/100*$S6</f>
        <v>0</v>
      </c>
      <c r="BC6" s="337">
        <f>(VLOOKUP($Y6,'[1]Material DB'!$A$3:$AF$113,'[1]Material DB'!AE$40,FALSE))/100*$S6</f>
        <v>0</v>
      </c>
      <c r="BD6" s="337">
        <f>(VLOOKUP($Y6,'[1]Material DB'!$A$3:$AF$113,'[1]Material DB'!AF$40,FALSE))/100*$S6</f>
        <v>0</v>
      </c>
      <c r="BE6" s="338">
        <f t="shared" si="2"/>
        <v>0.56657854399999996</v>
      </c>
    </row>
    <row r="7" spans="1:57" s="334" customFormat="1">
      <c r="A7" s="339"/>
      <c r="B7" s="340"/>
      <c r="C7" s="340"/>
      <c r="D7" s="340" t="s">
        <v>25</v>
      </c>
      <c r="E7" s="340"/>
      <c r="F7" s="340"/>
      <c r="G7" s="341"/>
      <c r="H7" s="342" t="s">
        <v>61</v>
      </c>
      <c r="I7" s="343"/>
      <c r="J7" s="343"/>
      <c r="K7" s="343" t="s">
        <v>33</v>
      </c>
      <c r="L7" s="322">
        <v>46080</v>
      </c>
      <c r="M7" s="322" t="s">
        <v>26</v>
      </c>
      <c r="N7" s="323"/>
      <c r="O7" s="323"/>
      <c r="P7" s="323"/>
      <c r="Q7" s="324"/>
      <c r="R7" s="325">
        <v>3.5119999999999999E-8</v>
      </c>
      <c r="S7" s="326">
        <f>L7*R7</f>
        <v>1.6183295999999999E-3</v>
      </c>
      <c r="T7" s="327">
        <f>S7/$R$36</f>
        <v>2.7822285386819485E-4</v>
      </c>
      <c r="U7" s="328"/>
      <c r="V7" s="323"/>
      <c r="W7" s="329"/>
      <c r="X7" s="335" t="s">
        <v>218</v>
      </c>
      <c r="Y7" s="336" t="s">
        <v>218</v>
      </c>
      <c r="Z7" s="337">
        <f>(VLOOKUP($Y7,'[1]Material DB'!$A$3:$AF$113,'[1]Material DB'!B$40,FALSE))/100*$S7</f>
        <v>0</v>
      </c>
      <c r="AA7" s="337">
        <f>(VLOOKUP($Y7,'[1]Material DB'!$A$3:$AF$113,'[1]Material DB'!C$40,FALSE))/100*$S7</f>
        <v>0</v>
      </c>
      <c r="AB7" s="337">
        <f>(VLOOKUP($Y7,'[1]Material DB'!$A$3:$AF$113,'[1]Material DB'!D$40,FALSE))/100*$S7</f>
        <v>0</v>
      </c>
      <c r="AC7" s="337">
        <f>(VLOOKUP($Y7,'[1]Material DB'!$A$3:$AF$113,'[1]Material DB'!E$40,FALSE))/100*$S7</f>
        <v>0</v>
      </c>
      <c r="AD7" s="337">
        <f>(VLOOKUP($Y7,'[1]Material DB'!$A$3:$AF$113,'[1]Material DB'!F$40,FALSE))/100*$S7</f>
        <v>0</v>
      </c>
      <c r="AE7" s="337">
        <f>(VLOOKUP($Y7,'[1]Material DB'!$A$3:$AF$113,'[1]Material DB'!G$40,FALSE))/100*$S7</f>
        <v>0</v>
      </c>
      <c r="AF7" s="337">
        <f>(VLOOKUP($Y7,'[1]Material DB'!$A$3:$AF$113,'[1]Material DB'!H$40,FALSE))/100*$S7</f>
        <v>0</v>
      </c>
      <c r="AG7" s="337">
        <f>(VLOOKUP($Y7,'[1]Material DB'!$A$3:$AF$113,'[1]Material DB'!I$40,FALSE))/100*$S7</f>
        <v>0</v>
      </c>
      <c r="AH7" s="337">
        <f>(VLOOKUP($Y7,'[1]Material DB'!$A$3:$AF$113,'[1]Material DB'!J$40,FALSE))/100*$S7</f>
        <v>0</v>
      </c>
      <c r="AI7" s="337">
        <f>(VLOOKUP($Y7,'[1]Material DB'!$A$3:$AF$113,'[1]Material DB'!K$40,FALSE))/100*$S7</f>
        <v>0</v>
      </c>
      <c r="AJ7" s="337">
        <f>(VLOOKUP($Y7,'[1]Material DB'!$A$3:$AF$113,'[1]Material DB'!L$40,FALSE))/100*$S7</f>
        <v>0</v>
      </c>
      <c r="AK7" s="337">
        <f>(VLOOKUP($Y7,'[1]Material DB'!$A$3:$AF$113,'[1]Material DB'!M$40,FALSE))/100*$S7</f>
        <v>0</v>
      </c>
      <c r="AL7" s="337">
        <f>(VLOOKUP($Y7,'[1]Material DB'!$A$3:$AF$113,'[1]Material DB'!N$40,FALSE))/100*$S7</f>
        <v>0</v>
      </c>
      <c r="AM7" s="337">
        <f>(VLOOKUP($Y7,'[1]Material DB'!$A$3:$AF$113,'[1]Material DB'!O$40,FALSE))/100*$S7</f>
        <v>0</v>
      </c>
      <c r="AN7" s="337">
        <f>(VLOOKUP($Y7,'[1]Material DB'!$A$3:$AF$113,'[1]Material DB'!P$40,FALSE))/100*$S7</f>
        <v>0</v>
      </c>
      <c r="AO7" s="337">
        <f>(VLOOKUP($Y7,'[1]Material DB'!$A$3:$AF$113,'[1]Material DB'!Q$40,FALSE))/100*$S7</f>
        <v>0</v>
      </c>
      <c r="AP7" s="337">
        <f>(VLOOKUP($Y7,'[1]Material DB'!$A$3:$AF$113,'[1]Material DB'!R$40,FALSE))/100*$S7</f>
        <v>0</v>
      </c>
      <c r="AQ7" s="337">
        <f>(VLOOKUP($Y7,'[1]Material DB'!$A$3:$AF$113,'[1]Material DB'!S$40,FALSE))/100*$S7</f>
        <v>0</v>
      </c>
      <c r="AR7" s="337">
        <f>(VLOOKUP($Y7,'[1]Material DB'!$A$3:$AF$113,'[1]Material DB'!T$40,FALSE))/100*$S7</f>
        <v>0</v>
      </c>
      <c r="AS7" s="337">
        <f>(VLOOKUP($Y7,'[1]Material DB'!$A$3:$AF$113,'[1]Material DB'!U$40,FALSE))/100*$S7</f>
        <v>0</v>
      </c>
      <c r="AT7" s="337">
        <f>(VLOOKUP($Y7,'[1]Material DB'!$A$3:$AF$113,'[1]Material DB'!V$40,FALSE))/100*$S7</f>
        <v>0</v>
      </c>
      <c r="AU7" s="337">
        <f>(VLOOKUP($Y7,'[1]Material DB'!$A$3:$AF$113,'[1]Material DB'!W$40,FALSE))/100*$S7</f>
        <v>0</v>
      </c>
      <c r="AV7" s="337">
        <f>(VLOOKUP($Y7,'[1]Material DB'!$A$3:$AF$113,'[1]Material DB'!X$40,FALSE))/100*$S7</f>
        <v>0</v>
      </c>
      <c r="AW7" s="337">
        <f>(VLOOKUP($Y7,'[1]Material DB'!$A$3:$AF$113,'[1]Material DB'!Y$40,FALSE))/100*$S7</f>
        <v>0</v>
      </c>
      <c r="AX7" s="337">
        <f>(VLOOKUP($Y7,'[1]Material DB'!$A$3:$AF$113,'[1]Material DB'!Z$40,FALSE))/100*$S7</f>
        <v>0</v>
      </c>
      <c r="AY7" s="337">
        <f>(VLOOKUP($Y7,'[1]Material DB'!$A$3:$AF$113,'[1]Material DB'!AA$40,FALSE))/100*$S7</f>
        <v>0</v>
      </c>
      <c r="AZ7" s="337">
        <f>(VLOOKUP($Y7,'[1]Material DB'!$A$3:$AF$113,'[1]Material DB'!AB$40,FALSE))/100*$S7</f>
        <v>8.4946120703999998E-4</v>
      </c>
      <c r="BA7" s="337">
        <f>(VLOOKUP($Y7,'[1]Material DB'!$A$3:$AF$113,'[1]Material DB'!AC$40,FALSE))/100*$S7</f>
        <v>0</v>
      </c>
      <c r="BB7" s="337">
        <f>(VLOOKUP($Y7,'[1]Material DB'!$A$3:$AF$113,'[1]Material DB'!AD$40,FALSE))/100*$S7</f>
        <v>0</v>
      </c>
      <c r="BC7" s="337">
        <f>(VLOOKUP($Y7,'[1]Material DB'!$A$3:$AF$113,'[1]Material DB'!AE$40,FALSE))/100*$S7</f>
        <v>0</v>
      </c>
      <c r="BD7" s="337">
        <f>(VLOOKUP($Y7,'[1]Material DB'!$A$3:$AF$113,'[1]Material DB'!AF$40,FALSE))/100*$S7</f>
        <v>7.6886839295999996E-4</v>
      </c>
      <c r="BE7" s="338">
        <f t="shared" si="2"/>
        <v>1.6183295999999999E-3</v>
      </c>
    </row>
    <row r="8" spans="1:57">
      <c r="A8" s="27"/>
      <c r="B8" s="28"/>
      <c r="C8" s="28" t="s">
        <v>25</v>
      </c>
      <c r="D8" s="28"/>
      <c r="E8" s="28"/>
      <c r="F8" s="28"/>
      <c r="G8" s="29"/>
      <c r="H8" s="30" t="s">
        <v>62</v>
      </c>
      <c r="I8" s="31"/>
      <c r="J8" s="31"/>
      <c r="K8" s="31" t="s">
        <v>34</v>
      </c>
      <c r="L8" s="15">
        <v>0</v>
      </c>
      <c r="M8" s="44"/>
      <c r="N8" s="45"/>
      <c r="O8" s="32"/>
      <c r="P8" s="32"/>
      <c r="Q8" s="32"/>
      <c r="R8" s="46"/>
      <c r="S8" s="35">
        <v>0</v>
      </c>
      <c r="T8" s="36">
        <v>0</v>
      </c>
      <c r="U8" s="151"/>
      <c r="V8" s="28" t="s">
        <v>219</v>
      </c>
      <c r="W8" s="37"/>
      <c r="X8" s="130"/>
      <c r="Y8" s="131"/>
      <c r="Z8" s="128" t="e">
        <f>(VLOOKUP($Y8,'[1]Material DB'!$A$3:$AF$113,'[1]Material DB'!B$40,FALSE))/100*$S8</f>
        <v>#N/A</v>
      </c>
      <c r="AA8" s="25" t="e">
        <f>(VLOOKUP($Y8,'[1]Material DB'!$A$3:$AF$113,'[1]Material DB'!C$40,FALSE))/100*$S8</f>
        <v>#N/A</v>
      </c>
      <c r="AB8" s="25" t="e">
        <f>(VLOOKUP($Y8,'[1]Material DB'!$A$3:$AF$113,'[1]Material DB'!D$40,FALSE))/100*$S8</f>
        <v>#N/A</v>
      </c>
      <c r="AC8" s="25" t="e">
        <f>(VLOOKUP($Y8,'[1]Material DB'!$A$3:$AF$113,'[1]Material DB'!E$40,FALSE))/100*$S8</f>
        <v>#N/A</v>
      </c>
      <c r="AD8" s="25" t="e">
        <f>(VLOOKUP($Y8,'[1]Material DB'!$A$3:$AF$113,'[1]Material DB'!F$40,FALSE))/100*$S8</f>
        <v>#N/A</v>
      </c>
      <c r="AE8" s="25" t="e">
        <f>(VLOOKUP($Y8,'[1]Material DB'!$A$3:$AF$113,'[1]Material DB'!G$40,FALSE))/100*$S8</f>
        <v>#N/A</v>
      </c>
      <c r="AF8" s="25" t="e">
        <f>(VLOOKUP($Y8,'[1]Material DB'!$A$3:$AF$113,'[1]Material DB'!H$40,FALSE))/100*$S8</f>
        <v>#N/A</v>
      </c>
      <c r="AG8" s="25" t="e">
        <f>(VLOOKUP($Y8,'[1]Material DB'!$A$3:$AF$113,'[1]Material DB'!I$40,FALSE))/100*$S8</f>
        <v>#N/A</v>
      </c>
      <c r="AH8" s="25" t="e">
        <f>(VLOOKUP($Y8,'[1]Material DB'!$A$3:$AF$113,'[1]Material DB'!J$40,FALSE))/100*$S8</f>
        <v>#N/A</v>
      </c>
      <c r="AI8" s="25" t="e">
        <f>(VLOOKUP($Y8,'[1]Material DB'!$A$3:$AF$113,'[1]Material DB'!K$40,FALSE))/100*$S8</f>
        <v>#N/A</v>
      </c>
      <c r="AJ8" s="25" t="e">
        <f>(VLOOKUP($Y8,'[1]Material DB'!$A$3:$AF$113,'[1]Material DB'!L$40,FALSE))/100*$S8</f>
        <v>#N/A</v>
      </c>
      <c r="AK8" s="25" t="e">
        <f>(VLOOKUP($Y8,'[1]Material DB'!$A$3:$AF$113,'[1]Material DB'!M$40,FALSE))/100*$S8</f>
        <v>#N/A</v>
      </c>
      <c r="AL8" s="25" t="e">
        <f>(VLOOKUP($Y8,'[1]Material DB'!$A$3:$AF$113,'[1]Material DB'!N$40,FALSE))/100*$S8</f>
        <v>#N/A</v>
      </c>
      <c r="AM8" s="25" t="e">
        <f>(VLOOKUP($Y8,'[1]Material DB'!$A$3:$AF$113,'[1]Material DB'!O$40,FALSE))/100*$S8</f>
        <v>#N/A</v>
      </c>
      <c r="AN8" s="25" t="e">
        <f>(VLOOKUP($Y8,'[1]Material DB'!$A$3:$AF$113,'[1]Material DB'!P$40,FALSE))/100*$S8</f>
        <v>#N/A</v>
      </c>
      <c r="AO8" s="25" t="e">
        <f>(VLOOKUP($Y8,'[1]Material DB'!$A$3:$AF$113,'[1]Material DB'!Q$40,FALSE))/100*$S8</f>
        <v>#N/A</v>
      </c>
      <c r="AP8" s="25" t="e">
        <f>(VLOOKUP($Y8,'[1]Material DB'!$A$3:$AF$113,'[1]Material DB'!R$40,FALSE))/100*$S8</f>
        <v>#N/A</v>
      </c>
      <c r="AQ8" s="25" t="e">
        <f>(VLOOKUP($Y8,'[1]Material DB'!$A$3:$AF$113,'[1]Material DB'!S$40,FALSE))/100*$S8</f>
        <v>#N/A</v>
      </c>
      <c r="AR8" s="25" t="e">
        <f>(VLOOKUP($Y8,'[1]Material DB'!$A$3:$AF$113,'[1]Material DB'!T$40,FALSE))/100*$S8</f>
        <v>#N/A</v>
      </c>
      <c r="AS8" s="25" t="e">
        <f>(VLOOKUP($Y8,'[1]Material DB'!$A$3:$AF$113,'[1]Material DB'!U$40,FALSE))/100*$S8</f>
        <v>#N/A</v>
      </c>
      <c r="AT8" s="25" t="e">
        <f>(VLOOKUP($Y8,'[1]Material DB'!$A$3:$AF$113,'[1]Material DB'!V$40,FALSE))/100*$S8</f>
        <v>#N/A</v>
      </c>
      <c r="AU8" s="25" t="e">
        <f>(VLOOKUP($Y8,'[1]Material DB'!$A$3:$AF$113,'[1]Material DB'!W$40,FALSE))/100*$S8</f>
        <v>#N/A</v>
      </c>
      <c r="AV8" s="25" t="e">
        <f>(VLOOKUP($Y8,'[1]Material DB'!$A$3:$AF$113,'[1]Material DB'!X$40,FALSE))/100*$S8</f>
        <v>#N/A</v>
      </c>
      <c r="AW8" s="25" t="e">
        <f>(VLOOKUP($Y8,'[1]Material DB'!$A$3:$AF$113,'[1]Material DB'!Y$40,FALSE))/100*$S8</f>
        <v>#N/A</v>
      </c>
      <c r="AX8" s="25" t="e">
        <f>(VLOOKUP($Y8,'[1]Material DB'!$A$3:$AF$113,'[1]Material DB'!Z$40,FALSE))/100*$S8</f>
        <v>#N/A</v>
      </c>
      <c r="AY8" s="25" t="e">
        <f>(VLOOKUP($Y8,'[1]Material DB'!$A$3:$AF$113,'[1]Material DB'!AA$40,FALSE))/100*$S8</f>
        <v>#N/A</v>
      </c>
      <c r="AZ8" s="25" t="e">
        <f>(VLOOKUP($Y8,'[1]Material DB'!$A$3:$AF$113,'[1]Material DB'!AB$40,FALSE))/100*$S8</f>
        <v>#N/A</v>
      </c>
      <c r="BA8" s="25" t="e">
        <f>(VLOOKUP($Y8,'[1]Material DB'!$A$3:$AF$113,'[1]Material DB'!AC$40,FALSE))/100*$S8</f>
        <v>#N/A</v>
      </c>
      <c r="BB8" s="25" t="e">
        <f>(VLOOKUP($Y8,'[1]Material DB'!$A$3:$AF$113,'[1]Material DB'!AD$40,FALSE))/100*$S8</f>
        <v>#N/A</v>
      </c>
      <c r="BC8" s="25" t="e">
        <f>(VLOOKUP($Y8,'[1]Material DB'!$A$3:$AF$113,'[1]Material DB'!AE$40,FALSE))/100*$S8</f>
        <v>#N/A</v>
      </c>
      <c r="BD8" s="25" t="e">
        <f>(VLOOKUP($Y8,'[1]Material DB'!$A$3:$AF$113,'[1]Material DB'!AF$40,FALSE))/100*$S8</f>
        <v>#N/A</v>
      </c>
      <c r="BE8" s="40" t="e">
        <f t="shared" si="2"/>
        <v>#N/A</v>
      </c>
    </row>
    <row r="9" spans="1:57">
      <c r="A9" s="27"/>
      <c r="B9" s="28"/>
      <c r="C9" s="28" t="s">
        <v>25</v>
      </c>
      <c r="D9" s="28"/>
      <c r="E9" s="28"/>
      <c r="F9" s="28"/>
      <c r="G9" s="29"/>
      <c r="H9" s="30" t="s">
        <v>63</v>
      </c>
      <c r="I9" s="31"/>
      <c r="J9" s="31"/>
      <c r="K9" s="31" t="s">
        <v>35</v>
      </c>
      <c r="L9" s="15">
        <v>0</v>
      </c>
      <c r="M9" s="44"/>
      <c r="N9" s="45"/>
      <c r="O9" s="32"/>
      <c r="P9" s="32"/>
      <c r="Q9" s="32"/>
      <c r="R9" s="50">
        <v>0</v>
      </c>
      <c r="S9" s="35">
        <v>0</v>
      </c>
      <c r="T9" s="36">
        <v>0</v>
      </c>
      <c r="U9" s="151"/>
      <c r="V9" s="28"/>
      <c r="W9" s="42"/>
      <c r="X9" s="27"/>
      <c r="Y9" s="132"/>
      <c r="Z9" s="128" t="e">
        <f>(VLOOKUP($Y9,'[1]Material DB'!$A$3:$AF$113,'[1]Material DB'!B$40,FALSE))/100*$S9</f>
        <v>#N/A</v>
      </c>
      <c r="AA9" s="25" t="e">
        <f>(VLOOKUP($Y9,'[1]Material DB'!$A$3:$AF$113,'[1]Material DB'!C$40,FALSE))/100*$S9</f>
        <v>#N/A</v>
      </c>
      <c r="AB9" s="25" t="e">
        <f>(VLOOKUP($Y9,'[1]Material DB'!$A$3:$AF$113,'[1]Material DB'!D$40,FALSE))/100*$S9</f>
        <v>#N/A</v>
      </c>
      <c r="AC9" s="25" t="e">
        <f>(VLOOKUP($Y9,'[1]Material DB'!$A$3:$AF$113,'[1]Material DB'!E$40,FALSE))/100*$S9</f>
        <v>#N/A</v>
      </c>
      <c r="AD9" s="25" t="e">
        <f>(VLOOKUP($Y9,'[1]Material DB'!$A$3:$AF$113,'[1]Material DB'!F$40,FALSE))/100*$S9</f>
        <v>#N/A</v>
      </c>
      <c r="AE9" s="25" t="e">
        <f>(VLOOKUP($Y9,'[1]Material DB'!$A$3:$AF$113,'[1]Material DB'!G$40,FALSE))/100*$S9</f>
        <v>#N/A</v>
      </c>
      <c r="AF9" s="25" t="e">
        <f>(VLOOKUP($Y9,'[1]Material DB'!$A$3:$AF$113,'[1]Material DB'!H$40,FALSE))/100*$S9</f>
        <v>#N/A</v>
      </c>
      <c r="AG9" s="25" t="e">
        <f>(VLOOKUP($Y9,'[1]Material DB'!$A$3:$AF$113,'[1]Material DB'!I$40,FALSE))/100*$S9</f>
        <v>#N/A</v>
      </c>
      <c r="AH9" s="25" t="e">
        <f>(VLOOKUP($Y9,'[1]Material DB'!$A$3:$AF$113,'[1]Material DB'!J$40,FALSE))/100*$S9</f>
        <v>#N/A</v>
      </c>
      <c r="AI9" s="25" t="e">
        <f>(VLOOKUP($Y9,'[1]Material DB'!$A$3:$AF$113,'[1]Material DB'!K$40,FALSE))/100*$S9</f>
        <v>#N/A</v>
      </c>
      <c r="AJ9" s="25" t="e">
        <f>(VLOOKUP($Y9,'[1]Material DB'!$A$3:$AF$113,'[1]Material DB'!L$40,FALSE))/100*$S9</f>
        <v>#N/A</v>
      </c>
      <c r="AK9" s="25" t="e">
        <f>(VLOOKUP($Y9,'[1]Material DB'!$A$3:$AF$113,'[1]Material DB'!M$40,FALSE))/100*$S9</f>
        <v>#N/A</v>
      </c>
      <c r="AL9" s="25" t="e">
        <f>(VLOOKUP($Y9,'[1]Material DB'!$A$3:$AF$113,'[1]Material DB'!N$40,FALSE))/100*$S9</f>
        <v>#N/A</v>
      </c>
      <c r="AM9" s="25" t="e">
        <f>(VLOOKUP($Y9,'[1]Material DB'!$A$3:$AF$113,'[1]Material DB'!O$40,FALSE))/100*$S9</f>
        <v>#N/A</v>
      </c>
      <c r="AN9" s="25" t="e">
        <f>(VLOOKUP($Y9,'[1]Material DB'!$A$3:$AF$113,'[1]Material DB'!P$40,FALSE))/100*$S9</f>
        <v>#N/A</v>
      </c>
      <c r="AO9" s="25" t="e">
        <f>(VLOOKUP($Y9,'[1]Material DB'!$A$3:$AF$113,'[1]Material DB'!Q$40,FALSE))/100*$S9</f>
        <v>#N/A</v>
      </c>
      <c r="AP9" s="25" t="e">
        <f>(VLOOKUP($Y9,'[1]Material DB'!$A$3:$AF$113,'[1]Material DB'!R$40,FALSE))/100*$S9</f>
        <v>#N/A</v>
      </c>
      <c r="AQ9" s="25" t="e">
        <f>(VLOOKUP($Y9,'[1]Material DB'!$A$3:$AF$113,'[1]Material DB'!S$40,FALSE))/100*$S9</f>
        <v>#N/A</v>
      </c>
      <c r="AR9" s="25" t="e">
        <f>(VLOOKUP($Y9,'[1]Material DB'!$A$3:$AF$113,'[1]Material DB'!T$40,FALSE))/100*$S9</f>
        <v>#N/A</v>
      </c>
      <c r="AS9" s="25" t="e">
        <f>(VLOOKUP($Y9,'[1]Material DB'!$A$3:$AF$113,'[1]Material DB'!U$40,FALSE))/100*$S9</f>
        <v>#N/A</v>
      </c>
      <c r="AT9" s="25" t="e">
        <f>(VLOOKUP($Y9,'[1]Material DB'!$A$3:$AF$113,'[1]Material DB'!V$40,FALSE))/100*$S9</f>
        <v>#N/A</v>
      </c>
      <c r="AU9" s="25" t="e">
        <f>(VLOOKUP($Y9,'[1]Material DB'!$A$3:$AF$113,'[1]Material DB'!W$40,FALSE))/100*$S9</f>
        <v>#N/A</v>
      </c>
      <c r="AV9" s="25" t="e">
        <f>(VLOOKUP($Y9,'[1]Material DB'!$A$3:$AF$113,'[1]Material DB'!X$40,FALSE))/100*$S9</f>
        <v>#N/A</v>
      </c>
      <c r="AW9" s="25" t="e">
        <f>(VLOOKUP($Y9,'[1]Material DB'!$A$3:$AF$113,'[1]Material DB'!Y$40,FALSE))/100*$S9</f>
        <v>#N/A</v>
      </c>
      <c r="AX9" s="25" t="e">
        <f>(VLOOKUP($Y9,'[1]Material DB'!$A$3:$AF$113,'[1]Material DB'!Z$40,FALSE))/100*$S9</f>
        <v>#N/A</v>
      </c>
      <c r="AY9" s="25" t="e">
        <f>(VLOOKUP($Y9,'[1]Material DB'!$A$3:$AF$113,'[1]Material DB'!AA$40,FALSE))/100*$S9</f>
        <v>#N/A</v>
      </c>
      <c r="AZ9" s="25" t="e">
        <f>(VLOOKUP($Y9,'[1]Material DB'!$A$3:$AF$113,'[1]Material DB'!AB$40,FALSE))/100*$S9</f>
        <v>#N/A</v>
      </c>
      <c r="BA9" s="25" t="e">
        <f>(VLOOKUP($Y9,'[1]Material DB'!$A$3:$AF$113,'[1]Material DB'!AC$40,FALSE))/100*$S9</f>
        <v>#N/A</v>
      </c>
      <c r="BB9" s="25" t="e">
        <f>(VLOOKUP($Y9,'[1]Material DB'!$A$3:$AF$113,'[1]Material DB'!AD$40,FALSE))/100*$S9</f>
        <v>#N/A</v>
      </c>
      <c r="BC9" s="25" t="e">
        <f>(VLOOKUP($Y9,'[1]Material DB'!$A$3:$AF$113,'[1]Material DB'!AE$40,FALSE))/100*$S9</f>
        <v>#N/A</v>
      </c>
      <c r="BD9" s="25" t="e">
        <f>(VLOOKUP($Y9,'[1]Material DB'!$A$3:$AF$113,'[1]Material DB'!AF$40,FALSE))/100*$S9</f>
        <v>#N/A</v>
      </c>
      <c r="BE9" s="40" t="e">
        <f t="shared" si="2"/>
        <v>#N/A</v>
      </c>
    </row>
    <row r="10" spans="1:57">
      <c r="A10" s="27"/>
      <c r="B10" s="28"/>
      <c r="C10" s="28" t="s">
        <v>25</v>
      </c>
      <c r="D10" s="28"/>
      <c r="E10" s="28"/>
      <c r="F10" s="28"/>
      <c r="G10" s="29"/>
      <c r="H10" s="30" t="s">
        <v>64</v>
      </c>
      <c r="I10" s="31"/>
      <c r="J10" s="31"/>
      <c r="K10" s="31" t="s">
        <v>36</v>
      </c>
      <c r="L10" s="15">
        <v>0</v>
      </c>
      <c r="M10" s="44"/>
      <c r="N10" s="45"/>
      <c r="O10" s="32"/>
      <c r="P10" s="32"/>
      <c r="Q10" s="32"/>
      <c r="R10" s="46"/>
      <c r="S10" s="35">
        <v>0</v>
      </c>
      <c r="T10" s="36">
        <v>0</v>
      </c>
      <c r="U10" s="151"/>
      <c r="V10" s="28" t="s">
        <v>219</v>
      </c>
      <c r="W10" s="42"/>
      <c r="X10" s="27"/>
      <c r="Y10" s="44"/>
      <c r="Z10" s="128" t="e">
        <f>(VLOOKUP($Y10,'[1]Material DB'!$A$3:$AF$113,'[1]Material DB'!B$40,FALSE))/100*$S10</f>
        <v>#N/A</v>
      </c>
      <c r="AA10" s="25" t="e">
        <f>(VLOOKUP($Y10,'[1]Material DB'!$A$3:$AF$113,'[1]Material DB'!C$40,FALSE))/100*$S10</f>
        <v>#N/A</v>
      </c>
      <c r="AB10" s="25" t="e">
        <f>(VLOOKUP($Y10,'[1]Material DB'!$A$3:$AF$113,'[1]Material DB'!D$40,FALSE))/100*$S10</f>
        <v>#N/A</v>
      </c>
      <c r="AC10" s="25" t="e">
        <f>(VLOOKUP($Y10,'[1]Material DB'!$A$3:$AF$113,'[1]Material DB'!E$40,FALSE))/100*$S10</f>
        <v>#N/A</v>
      </c>
      <c r="AD10" s="25" t="e">
        <f>(VLOOKUP($Y10,'[1]Material DB'!$A$3:$AF$113,'[1]Material DB'!F$40,FALSE))/100*$S10</f>
        <v>#N/A</v>
      </c>
      <c r="AE10" s="25" t="e">
        <f>(VLOOKUP($Y10,'[1]Material DB'!$A$3:$AF$113,'[1]Material DB'!G$40,FALSE))/100*$S10</f>
        <v>#N/A</v>
      </c>
      <c r="AF10" s="25" t="e">
        <f>(VLOOKUP($Y10,'[1]Material DB'!$A$3:$AF$113,'[1]Material DB'!H$40,FALSE))/100*$S10</f>
        <v>#N/A</v>
      </c>
      <c r="AG10" s="25" t="e">
        <f>(VLOOKUP($Y10,'[1]Material DB'!$A$3:$AF$113,'[1]Material DB'!I$40,FALSE))/100*$S10</f>
        <v>#N/A</v>
      </c>
      <c r="AH10" s="25" t="e">
        <f>(VLOOKUP($Y10,'[1]Material DB'!$A$3:$AF$113,'[1]Material DB'!J$40,FALSE))/100*$S10</f>
        <v>#N/A</v>
      </c>
      <c r="AI10" s="25" t="e">
        <f>(VLOOKUP($Y10,'[1]Material DB'!$A$3:$AF$113,'[1]Material DB'!K$40,FALSE))/100*$S10</f>
        <v>#N/A</v>
      </c>
      <c r="AJ10" s="25" t="e">
        <f>(VLOOKUP($Y10,'[1]Material DB'!$A$3:$AF$113,'[1]Material DB'!L$40,FALSE))/100*$S10</f>
        <v>#N/A</v>
      </c>
      <c r="AK10" s="25" t="e">
        <f>(VLOOKUP($Y10,'[1]Material DB'!$A$3:$AF$113,'[1]Material DB'!M$40,FALSE))/100*$S10</f>
        <v>#N/A</v>
      </c>
      <c r="AL10" s="25" t="e">
        <f>(VLOOKUP($Y10,'[1]Material DB'!$A$3:$AF$113,'[1]Material DB'!N$40,FALSE))/100*$S10</f>
        <v>#N/A</v>
      </c>
      <c r="AM10" s="25" t="e">
        <f>(VLOOKUP($Y10,'[1]Material DB'!$A$3:$AF$113,'[1]Material DB'!O$40,FALSE))/100*$S10</f>
        <v>#N/A</v>
      </c>
      <c r="AN10" s="25" t="e">
        <f>(VLOOKUP($Y10,'[1]Material DB'!$A$3:$AF$113,'[1]Material DB'!P$40,FALSE))/100*$S10</f>
        <v>#N/A</v>
      </c>
      <c r="AO10" s="25" t="e">
        <f>(VLOOKUP($Y10,'[1]Material DB'!$A$3:$AF$113,'[1]Material DB'!Q$40,FALSE))/100*$S10</f>
        <v>#N/A</v>
      </c>
      <c r="AP10" s="25" t="e">
        <f>(VLOOKUP($Y10,'[1]Material DB'!$A$3:$AF$113,'[1]Material DB'!R$40,FALSE))/100*$S10</f>
        <v>#N/A</v>
      </c>
      <c r="AQ10" s="25" t="e">
        <f>(VLOOKUP($Y10,'[1]Material DB'!$A$3:$AF$113,'[1]Material DB'!S$40,FALSE))/100*$S10</f>
        <v>#N/A</v>
      </c>
      <c r="AR10" s="25" t="e">
        <f>(VLOOKUP($Y10,'[1]Material DB'!$A$3:$AF$113,'[1]Material DB'!T$40,FALSE))/100*$S10</f>
        <v>#N/A</v>
      </c>
      <c r="AS10" s="25" t="e">
        <f>(VLOOKUP($Y10,'[1]Material DB'!$A$3:$AF$113,'[1]Material DB'!U$40,FALSE))/100*$S10</f>
        <v>#N/A</v>
      </c>
      <c r="AT10" s="25" t="e">
        <f>(VLOOKUP($Y10,'[1]Material DB'!$A$3:$AF$113,'[1]Material DB'!V$40,FALSE))/100*$S10</f>
        <v>#N/A</v>
      </c>
      <c r="AU10" s="25" t="e">
        <f>(VLOOKUP($Y10,'[1]Material DB'!$A$3:$AF$113,'[1]Material DB'!W$40,FALSE))/100*$S10</f>
        <v>#N/A</v>
      </c>
      <c r="AV10" s="25" t="e">
        <f>(VLOOKUP($Y10,'[1]Material DB'!$A$3:$AF$113,'[1]Material DB'!X$40,FALSE))/100*$S10</f>
        <v>#N/A</v>
      </c>
      <c r="AW10" s="25" t="e">
        <f>(VLOOKUP($Y10,'[1]Material DB'!$A$3:$AF$113,'[1]Material DB'!Y$40,FALSE))/100*$S10</f>
        <v>#N/A</v>
      </c>
      <c r="AX10" s="25" t="e">
        <f>(VLOOKUP($Y10,'[1]Material DB'!$A$3:$AF$113,'[1]Material DB'!Z$40,FALSE))/100*$S10</f>
        <v>#N/A</v>
      </c>
      <c r="AY10" s="25" t="e">
        <f>(VLOOKUP($Y10,'[1]Material DB'!$A$3:$AF$113,'[1]Material DB'!AA$40,FALSE))/100*$S10</f>
        <v>#N/A</v>
      </c>
      <c r="AZ10" s="25" t="e">
        <f>(VLOOKUP($Y10,'[1]Material DB'!$A$3:$AF$113,'[1]Material DB'!AB$40,FALSE))/100*$S10</f>
        <v>#N/A</v>
      </c>
      <c r="BA10" s="25" t="e">
        <f>(VLOOKUP($Y10,'[1]Material DB'!$A$3:$AF$113,'[1]Material DB'!AC$40,FALSE))/100*$S10</f>
        <v>#N/A</v>
      </c>
      <c r="BB10" s="25" t="e">
        <f>(VLOOKUP($Y10,'[1]Material DB'!$A$3:$AF$113,'[1]Material DB'!AD$40,FALSE))/100*$S10</f>
        <v>#N/A</v>
      </c>
      <c r="BC10" s="25" t="e">
        <f>(VLOOKUP($Y10,'[1]Material DB'!$A$3:$AF$113,'[1]Material DB'!AE$40,FALSE))/100*$S10</f>
        <v>#N/A</v>
      </c>
      <c r="BD10" s="25" t="e">
        <f>(VLOOKUP($Y10,'[1]Material DB'!$A$3:$AF$113,'[1]Material DB'!AF$40,FALSE))/100*$S10</f>
        <v>#N/A</v>
      </c>
      <c r="BE10" s="40" t="e">
        <f t="shared" si="2"/>
        <v>#N/A</v>
      </c>
    </row>
    <row r="11" spans="1:57" s="371" customFormat="1">
      <c r="A11" s="354"/>
      <c r="B11" s="355"/>
      <c r="C11" s="355" t="s">
        <v>25</v>
      </c>
      <c r="D11" s="355"/>
      <c r="E11" s="355"/>
      <c r="F11" s="355"/>
      <c r="G11" s="356"/>
      <c r="H11" s="357" t="s">
        <v>65</v>
      </c>
      <c r="I11" s="358"/>
      <c r="J11" s="358"/>
      <c r="K11" s="358" t="s">
        <v>37</v>
      </c>
      <c r="L11" s="359">
        <v>1</v>
      </c>
      <c r="M11" s="359" t="s">
        <v>26</v>
      </c>
      <c r="N11" s="360"/>
      <c r="O11" s="360"/>
      <c r="P11" s="360"/>
      <c r="Q11" s="361"/>
      <c r="R11" s="362">
        <f>SUM(S12:S16)</f>
        <v>4.5401985930666662</v>
      </c>
      <c r="S11" s="363">
        <f t="shared" si="0"/>
        <v>4.5401985930666662</v>
      </c>
      <c r="T11" s="364">
        <f t="shared" ref="T11:T16" si="4">S11/$R$36</f>
        <v>0.78054990138681946</v>
      </c>
      <c r="U11" s="365"/>
      <c r="V11" s="360"/>
      <c r="W11" s="366"/>
      <c r="X11" s="367" t="s">
        <v>27</v>
      </c>
      <c r="Y11" s="368" t="s">
        <v>27</v>
      </c>
      <c r="Z11" s="369">
        <f>(SUMIF(Z12:Z16,"&gt;0"))*$L11</f>
        <v>2.398026E-2</v>
      </c>
      <c r="AA11" s="369">
        <f t="shared" ref="AA11:BD11" si="5">(SUMIF(AA12:AA16,"&gt;0"))*$L11</f>
        <v>0</v>
      </c>
      <c r="AB11" s="369">
        <f t="shared" si="5"/>
        <v>0.33162552000000001</v>
      </c>
      <c r="AC11" s="369">
        <f t="shared" si="5"/>
        <v>1.321344E-2</v>
      </c>
      <c r="AD11" s="369">
        <f t="shared" si="5"/>
        <v>0.26836378999999999</v>
      </c>
      <c r="AE11" s="369">
        <f t="shared" si="5"/>
        <v>0</v>
      </c>
      <c r="AF11" s="369">
        <f t="shared" si="5"/>
        <v>0</v>
      </c>
      <c r="AG11" s="369">
        <f t="shared" si="5"/>
        <v>1.9856639999999998E-2</v>
      </c>
      <c r="AH11" s="369">
        <f t="shared" si="5"/>
        <v>0.15322915000000001</v>
      </c>
      <c r="AI11" s="369">
        <f t="shared" si="5"/>
        <v>0</v>
      </c>
      <c r="AJ11" s="369">
        <f t="shared" si="5"/>
        <v>0</v>
      </c>
      <c r="AK11" s="369">
        <f t="shared" si="5"/>
        <v>9.9645899999999989E-3</v>
      </c>
      <c r="AL11" s="369">
        <f t="shared" si="5"/>
        <v>0</v>
      </c>
      <c r="AM11" s="369">
        <f t="shared" si="5"/>
        <v>0</v>
      </c>
      <c r="AN11" s="369">
        <f t="shared" si="5"/>
        <v>0</v>
      </c>
      <c r="AO11" s="369">
        <f t="shared" si="5"/>
        <v>0</v>
      </c>
      <c r="AP11" s="369">
        <f t="shared" si="5"/>
        <v>0</v>
      </c>
      <c r="AQ11" s="369">
        <f t="shared" si="5"/>
        <v>8.6045959999999991E-3</v>
      </c>
      <c r="AR11" s="369">
        <f t="shared" si="5"/>
        <v>0.28637732000000005</v>
      </c>
      <c r="AS11" s="369">
        <f t="shared" si="5"/>
        <v>0</v>
      </c>
      <c r="AT11" s="369">
        <f t="shared" si="5"/>
        <v>0</v>
      </c>
      <c r="AU11" s="369">
        <f t="shared" si="5"/>
        <v>6.4080000000000007E-4</v>
      </c>
      <c r="AV11" s="369">
        <f t="shared" si="5"/>
        <v>2.4479999999999999E-4</v>
      </c>
      <c r="AW11" s="369">
        <f t="shared" si="5"/>
        <v>5.5466340000000003E-2</v>
      </c>
      <c r="AX11" s="369">
        <f t="shared" si="5"/>
        <v>0</v>
      </c>
      <c r="AY11" s="369">
        <f t="shared" si="5"/>
        <v>0</v>
      </c>
      <c r="AZ11" s="369">
        <f t="shared" si="5"/>
        <v>4.4101900000000006E-2</v>
      </c>
      <c r="BA11" s="369">
        <f t="shared" si="5"/>
        <v>2.906715E-2</v>
      </c>
      <c r="BB11" s="369">
        <f t="shared" si="5"/>
        <v>0</v>
      </c>
      <c r="BC11" s="369">
        <f t="shared" si="5"/>
        <v>7.7996000000000001E-4</v>
      </c>
      <c r="BD11" s="369">
        <f t="shared" si="5"/>
        <v>3.9647719999999997E-2</v>
      </c>
      <c r="BE11" s="370">
        <f t="shared" si="2"/>
        <v>1.285163976</v>
      </c>
    </row>
    <row r="12" spans="1:57" s="371" customFormat="1">
      <c r="A12" s="372"/>
      <c r="B12" s="373"/>
      <c r="C12" s="373"/>
      <c r="D12" s="373" t="s">
        <v>25</v>
      </c>
      <c r="E12" s="373"/>
      <c r="F12" s="373"/>
      <c r="G12" s="374"/>
      <c r="H12" s="375" t="s">
        <v>66</v>
      </c>
      <c r="I12" s="376"/>
      <c r="J12" s="376"/>
      <c r="K12" s="376" t="s">
        <v>38</v>
      </c>
      <c r="L12" s="359">
        <v>1</v>
      </c>
      <c r="M12" s="359" t="s">
        <v>26</v>
      </c>
      <c r="N12" s="360"/>
      <c r="O12" s="360"/>
      <c r="P12" s="360"/>
      <c r="Q12" s="361"/>
      <c r="R12" s="362">
        <v>1.7100000000000001E-2</v>
      </c>
      <c r="S12" s="363">
        <f t="shared" si="0"/>
        <v>1.7100000000000001E-2</v>
      </c>
      <c r="T12" s="364">
        <f t="shared" si="4"/>
        <v>2.9398280802292267E-3</v>
      </c>
      <c r="U12" s="365"/>
      <c r="V12" s="360"/>
      <c r="W12" s="366"/>
      <c r="X12" s="377" t="s">
        <v>217</v>
      </c>
      <c r="Y12" s="378" t="s">
        <v>217</v>
      </c>
      <c r="Z12" s="379">
        <f>(VLOOKUP($Y12,'[1]Material DB'!$A$3:$AF$113,'[1]Material DB'!B$40,FALSE))/100*$S12</f>
        <v>0</v>
      </c>
      <c r="AA12" s="380">
        <f>(VLOOKUP($Y12,'[1]Material DB'!$A$3:$AF$113,'[1]Material DB'!C$40,FALSE))/100*$S12</f>
        <v>0</v>
      </c>
      <c r="AB12" s="380">
        <f>(VLOOKUP($Y12,'[1]Material DB'!$A$3:$AF$113,'[1]Material DB'!D$40,FALSE))/100*$S12</f>
        <v>0</v>
      </c>
      <c r="AC12" s="380">
        <f>(VLOOKUP($Y12,'[1]Material DB'!$A$3:$AF$113,'[1]Material DB'!E$40,FALSE))/100*$S12</f>
        <v>0</v>
      </c>
      <c r="AD12" s="380">
        <f>(VLOOKUP($Y12,'[1]Material DB'!$A$3:$AF$113,'[1]Material DB'!F$40,FALSE))/100*$S12</f>
        <v>0</v>
      </c>
      <c r="AE12" s="380">
        <f>(VLOOKUP($Y12,'[1]Material DB'!$A$3:$AF$113,'[1]Material DB'!G$40,FALSE))/100*$S12</f>
        <v>0</v>
      </c>
      <c r="AF12" s="380">
        <f>(VLOOKUP($Y12,'[1]Material DB'!$A$3:$AF$113,'[1]Material DB'!H$40,FALSE))/100*$S12</f>
        <v>0</v>
      </c>
      <c r="AG12" s="380">
        <f>(VLOOKUP($Y12,'[1]Material DB'!$A$3:$AF$113,'[1]Material DB'!I$40,FALSE))/100*$S12</f>
        <v>0</v>
      </c>
      <c r="AH12" s="380">
        <f>(VLOOKUP($Y12,'[1]Material DB'!$A$3:$AF$113,'[1]Material DB'!J$40,FALSE))/100*$S12</f>
        <v>1.7100000000000001E-2</v>
      </c>
      <c r="AI12" s="380">
        <f>(VLOOKUP($Y12,'[1]Material DB'!$A$3:$AF$113,'[1]Material DB'!K$40,FALSE))/100*$S12</f>
        <v>0</v>
      </c>
      <c r="AJ12" s="380">
        <f>(VLOOKUP($Y12,'[1]Material DB'!$A$3:$AF$113,'[1]Material DB'!L$40,FALSE))/100*$S12</f>
        <v>0</v>
      </c>
      <c r="AK12" s="380">
        <f>(VLOOKUP($Y12,'[1]Material DB'!$A$3:$AF$113,'[1]Material DB'!M$40,FALSE))/100*$S12</f>
        <v>0</v>
      </c>
      <c r="AL12" s="380">
        <f>(VLOOKUP($Y12,'[1]Material DB'!$A$3:$AF$113,'[1]Material DB'!N$40,FALSE))/100*$S12</f>
        <v>0</v>
      </c>
      <c r="AM12" s="380">
        <f>(VLOOKUP($Y12,'[1]Material DB'!$A$3:$AF$113,'[1]Material DB'!O$40,FALSE))/100*$S12</f>
        <v>0</v>
      </c>
      <c r="AN12" s="380">
        <f>(VLOOKUP($Y12,'[1]Material DB'!$A$3:$AF$113,'[1]Material DB'!P$40,FALSE))/100*$S12</f>
        <v>0</v>
      </c>
      <c r="AO12" s="380">
        <f>(VLOOKUP($Y12,'[1]Material DB'!$A$3:$AF$113,'[1]Material DB'!Q$40,FALSE))/100*$S12</f>
        <v>0</v>
      </c>
      <c r="AP12" s="380">
        <f>(VLOOKUP($Y12,'[1]Material DB'!$A$3:$AF$113,'[1]Material DB'!R$40,FALSE))/100*$S12</f>
        <v>0</v>
      </c>
      <c r="AQ12" s="380">
        <f>(VLOOKUP($Y12,'[1]Material DB'!$A$3:$AF$113,'[1]Material DB'!S$40,FALSE))/100*$S12</f>
        <v>0</v>
      </c>
      <c r="AR12" s="380">
        <f>(VLOOKUP($Y12,'[1]Material DB'!$A$3:$AF$113,'[1]Material DB'!T$40,FALSE))/100*$S12</f>
        <v>0</v>
      </c>
      <c r="AS12" s="380">
        <f>(VLOOKUP($Y12,'[1]Material DB'!$A$3:$AF$113,'[1]Material DB'!U$40,FALSE))/100*$S12</f>
        <v>0</v>
      </c>
      <c r="AT12" s="380">
        <f>(VLOOKUP($Y12,'[1]Material DB'!$A$3:$AF$113,'[1]Material DB'!V$40,FALSE))/100*$S12</f>
        <v>0</v>
      </c>
      <c r="AU12" s="380">
        <f>(VLOOKUP($Y12,'[1]Material DB'!$A$3:$AF$113,'[1]Material DB'!W$40,FALSE))/100*$S12</f>
        <v>0</v>
      </c>
      <c r="AV12" s="380">
        <f>(VLOOKUP($Y12,'[1]Material DB'!$A$3:$AF$113,'[1]Material DB'!X$40,FALSE))/100*$S12</f>
        <v>0</v>
      </c>
      <c r="AW12" s="380">
        <f>(VLOOKUP($Y12,'[1]Material DB'!$A$3:$AF$113,'[1]Material DB'!Y$40,FALSE))/100*$S12</f>
        <v>0</v>
      </c>
      <c r="AX12" s="380">
        <f>(VLOOKUP($Y12,'[1]Material DB'!$A$3:$AF$113,'[1]Material DB'!Z$40,FALSE))/100*$S12</f>
        <v>0</v>
      </c>
      <c r="AY12" s="380">
        <f>(VLOOKUP($Y12,'[1]Material DB'!$A$3:$AF$113,'[1]Material DB'!AA$40,FALSE))/100*$S12</f>
        <v>0</v>
      </c>
      <c r="AZ12" s="380">
        <f>(VLOOKUP($Y12,'[1]Material DB'!$A$3:$AF$113,'[1]Material DB'!AB$40,FALSE))/100*$S12</f>
        <v>0</v>
      </c>
      <c r="BA12" s="380">
        <f>(VLOOKUP($Y12,'[1]Material DB'!$A$3:$AF$113,'[1]Material DB'!AC$40,FALSE))/100*$S12</f>
        <v>0</v>
      </c>
      <c r="BB12" s="380">
        <f>(VLOOKUP($Y12,'[1]Material DB'!$A$3:$AF$113,'[1]Material DB'!AD$40,FALSE))/100*$S12</f>
        <v>0</v>
      </c>
      <c r="BC12" s="380">
        <f>(VLOOKUP($Y12,'[1]Material DB'!$A$3:$AF$113,'[1]Material DB'!AE$40,FALSE))/100*$S12</f>
        <v>0</v>
      </c>
      <c r="BD12" s="380">
        <f>(VLOOKUP($Y12,'[1]Material DB'!$A$3:$AF$113,'[1]Material DB'!AF$40,FALSE))/100*$S12</f>
        <v>0</v>
      </c>
      <c r="BE12" s="381">
        <f t="shared" si="2"/>
        <v>1.7100000000000001E-2</v>
      </c>
    </row>
    <row r="13" spans="1:57" s="371" customFormat="1">
      <c r="A13" s="372"/>
      <c r="B13" s="373"/>
      <c r="C13" s="373"/>
      <c r="D13" s="373" t="s">
        <v>25</v>
      </c>
      <c r="E13" s="373"/>
      <c r="F13" s="373"/>
      <c r="G13" s="374"/>
      <c r="H13" s="375" t="s">
        <v>68</v>
      </c>
      <c r="I13" s="376"/>
      <c r="J13" s="376"/>
      <c r="K13" s="376" t="s">
        <v>40</v>
      </c>
      <c r="L13" s="359">
        <v>0</v>
      </c>
      <c r="M13" s="359"/>
      <c r="N13" s="360"/>
      <c r="O13" s="360"/>
      <c r="P13" s="360"/>
      <c r="Q13" s="361"/>
      <c r="R13" s="362">
        <v>0</v>
      </c>
      <c r="S13" s="363">
        <f t="shared" si="0"/>
        <v>0</v>
      </c>
      <c r="T13" s="364">
        <f t="shared" si="4"/>
        <v>0</v>
      </c>
      <c r="U13" s="365"/>
      <c r="V13" s="360"/>
      <c r="W13" s="366"/>
      <c r="X13" s="377"/>
      <c r="Y13" s="378"/>
      <c r="Z13" s="379" t="e">
        <f>(VLOOKUP($Y13,'[1]Material DB'!$A$3:$AF$113,'[1]Material DB'!B$40,FALSE))/100*$S13</f>
        <v>#N/A</v>
      </c>
      <c r="AA13" s="380" t="e">
        <f>(VLOOKUP($Y13,'[1]Material DB'!$A$3:$AF$113,'[1]Material DB'!C$40,FALSE))/100*$S13</f>
        <v>#N/A</v>
      </c>
      <c r="AB13" s="380" t="e">
        <f>(VLOOKUP($Y13,'[1]Material DB'!$A$3:$AF$113,'[1]Material DB'!D$40,FALSE))/100*$S13</f>
        <v>#N/A</v>
      </c>
      <c r="AC13" s="380" t="e">
        <f>(VLOOKUP($Y13,'[1]Material DB'!$A$3:$AF$113,'[1]Material DB'!E$40,FALSE))/100*$S13</f>
        <v>#N/A</v>
      </c>
      <c r="AD13" s="380" t="e">
        <f>(VLOOKUP($Y13,'[1]Material DB'!$A$3:$AF$113,'[1]Material DB'!F$40,FALSE))/100*$S13</f>
        <v>#N/A</v>
      </c>
      <c r="AE13" s="380" t="e">
        <f>(VLOOKUP($Y13,'[1]Material DB'!$A$3:$AF$113,'[1]Material DB'!G$40,FALSE))/100*$S13</f>
        <v>#N/A</v>
      </c>
      <c r="AF13" s="380" t="e">
        <f>(VLOOKUP($Y13,'[1]Material DB'!$A$3:$AF$113,'[1]Material DB'!H$40,FALSE))/100*$S13</f>
        <v>#N/A</v>
      </c>
      <c r="AG13" s="380" t="e">
        <f>(VLOOKUP($Y13,'[1]Material DB'!$A$3:$AF$113,'[1]Material DB'!I$40,FALSE))/100*$S13</f>
        <v>#N/A</v>
      </c>
      <c r="AH13" s="380" t="e">
        <f>(VLOOKUP($Y13,'[1]Material DB'!$A$3:$AF$113,'[1]Material DB'!J$40,FALSE))/100*$S13</f>
        <v>#N/A</v>
      </c>
      <c r="AI13" s="380" t="e">
        <f>(VLOOKUP($Y13,'[1]Material DB'!$A$3:$AF$113,'[1]Material DB'!K$40,FALSE))/100*$S13</f>
        <v>#N/A</v>
      </c>
      <c r="AJ13" s="380" t="e">
        <f>(VLOOKUP($Y13,'[1]Material DB'!$A$3:$AF$113,'[1]Material DB'!L$40,FALSE))/100*$S13</f>
        <v>#N/A</v>
      </c>
      <c r="AK13" s="380" t="e">
        <f>(VLOOKUP($Y13,'[1]Material DB'!$A$3:$AF$113,'[1]Material DB'!M$40,FALSE))/100*$S13</f>
        <v>#N/A</v>
      </c>
      <c r="AL13" s="380" t="e">
        <f>(VLOOKUP($Y13,'[1]Material DB'!$A$3:$AF$113,'[1]Material DB'!N$40,FALSE))/100*$S13</f>
        <v>#N/A</v>
      </c>
      <c r="AM13" s="380" t="e">
        <f>(VLOOKUP($Y13,'[1]Material DB'!$A$3:$AF$113,'[1]Material DB'!O$40,FALSE))/100*$S13</f>
        <v>#N/A</v>
      </c>
      <c r="AN13" s="380" t="e">
        <f>(VLOOKUP($Y13,'[1]Material DB'!$A$3:$AF$113,'[1]Material DB'!P$40,FALSE))/100*$S13</f>
        <v>#N/A</v>
      </c>
      <c r="AO13" s="380" t="e">
        <f>(VLOOKUP($Y13,'[1]Material DB'!$A$3:$AF$113,'[1]Material DB'!Q$40,FALSE))/100*$S13</f>
        <v>#N/A</v>
      </c>
      <c r="AP13" s="380" t="e">
        <f>(VLOOKUP($Y13,'[1]Material DB'!$A$3:$AF$113,'[1]Material DB'!R$40,FALSE))/100*$S13</f>
        <v>#N/A</v>
      </c>
      <c r="AQ13" s="380" t="e">
        <f>(VLOOKUP($Y13,'[1]Material DB'!$A$3:$AF$113,'[1]Material DB'!S$40,FALSE))/100*$S13</f>
        <v>#N/A</v>
      </c>
      <c r="AR13" s="380" t="e">
        <f>(VLOOKUP($Y13,'[1]Material DB'!$A$3:$AF$113,'[1]Material DB'!T$40,FALSE))/100*$S13</f>
        <v>#N/A</v>
      </c>
      <c r="AS13" s="380" t="e">
        <f>(VLOOKUP($Y13,'[1]Material DB'!$A$3:$AF$113,'[1]Material DB'!U$40,FALSE))/100*$S13</f>
        <v>#N/A</v>
      </c>
      <c r="AT13" s="380" t="e">
        <f>(VLOOKUP($Y13,'[1]Material DB'!$A$3:$AF$113,'[1]Material DB'!V$40,FALSE))/100*$S13</f>
        <v>#N/A</v>
      </c>
      <c r="AU13" s="380" t="e">
        <f>(VLOOKUP($Y13,'[1]Material DB'!$A$3:$AF$113,'[1]Material DB'!W$40,FALSE))/100*$S13</f>
        <v>#N/A</v>
      </c>
      <c r="AV13" s="380" t="e">
        <f>(VLOOKUP($Y13,'[1]Material DB'!$A$3:$AF$113,'[1]Material DB'!X$40,FALSE))/100*$S13</f>
        <v>#N/A</v>
      </c>
      <c r="AW13" s="380" t="e">
        <f>(VLOOKUP($Y13,'[1]Material DB'!$A$3:$AF$113,'[1]Material DB'!Y$40,FALSE))/100*$S13</f>
        <v>#N/A</v>
      </c>
      <c r="AX13" s="380" t="e">
        <f>(VLOOKUP($Y13,'[1]Material DB'!$A$3:$AF$113,'[1]Material DB'!Z$40,FALSE))/100*$S13</f>
        <v>#N/A</v>
      </c>
      <c r="AY13" s="380" t="e">
        <f>(VLOOKUP($Y13,'[1]Material DB'!$A$3:$AF$113,'[1]Material DB'!AA$40,FALSE))/100*$S13</f>
        <v>#N/A</v>
      </c>
      <c r="AZ13" s="380" t="e">
        <f>(VLOOKUP($Y13,'[1]Material DB'!$A$3:$AF$113,'[1]Material DB'!AB$40,FALSE))/100*$S13</f>
        <v>#N/A</v>
      </c>
      <c r="BA13" s="380" t="e">
        <f>(VLOOKUP($Y13,'[1]Material DB'!$A$3:$AF$113,'[1]Material DB'!AC$40,FALSE))/100*$S13</f>
        <v>#N/A</v>
      </c>
      <c r="BB13" s="380" t="e">
        <f>(VLOOKUP($Y13,'[1]Material DB'!$A$3:$AF$113,'[1]Material DB'!AD$40,FALSE))/100*$S13</f>
        <v>#N/A</v>
      </c>
      <c r="BC13" s="380" t="e">
        <f>(VLOOKUP($Y13,'[1]Material DB'!$A$3:$AF$113,'[1]Material DB'!AE$40,FALSE))/100*$S13</f>
        <v>#N/A</v>
      </c>
      <c r="BD13" s="380" t="e">
        <f>(VLOOKUP($Y13,'[1]Material DB'!$A$3:$AF$113,'[1]Material DB'!AF$40,FALSE))/100*$S13</f>
        <v>#N/A</v>
      </c>
      <c r="BE13" s="381" t="e">
        <f t="shared" si="2"/>
        <v>#N/A</v>
      </c>
    </row>
    <row r="14" spans="1:57" s="371" customFormat="1">
      <c r="A14" s="372"/>
      <c r="B14" s="373"/>
      <c r="C14" s="373"/>
      <c r="D14" s="373" t="s">
        <v>25</v>
      </c>
      <c r="E14" s="373"/>
      <c r="F14" s="373"/>
      <c r="G14" s="374"/>
      <c r="H14" s="375" t="s">
        <v>67</v>
      </c>
      <c r="I14" s="376"/>
      <c r="J14" s="376"/>
      <c r="K14" s="376" t="s">
        <v>39</v>
      </c>
      <c r="L14" s="359">
        <v>1</v>
      </c>
      <c r="M14" s="359"/>
      <c r="N14" s="360"/>
      <c r="O14" s="360"/>
      <c r="P14" s="360"/>
      <c r="Q14" s="361"/>
      <c r="R14" s="362"/>
      <c r="S14" s="363">
        <f>L14*AB1109</f>
        <v>0</v>
      </c>
      <c r="T14" s="364">
        <f t="shared" si="4"/>
        <v>0</v>
      </c>
      <c r="U14" s="365"/>
      <c r="V14" s="359" t="s">
        <v>219</v>
      </c>
      <c r="W14" s="366"/>
      <c r="X14" s="377"/>
      <c r="Y14" s="378"/>
      <c r="Z14" s="379" t="e">
        <f>(VLOOKUP($Y14,'[1]Material DB'!$A$3:$AF$113,'[1]Material DB'!B$40,FALSE))/100*$S14</f>
        <v>#N/A</v>
      </c>
      <c r="AA14" s="380" t="e">
        <f>(VLOOKUP($Y14,'[1]Material DB'!$A$3:$AF$113,'[1]Material DB'!C$40,FALSE))/100*$S14</f>
        <v>#N/A</v>
      </c>
      <c r="AB14" s="380" t="e">
        <f>(VLOOKUP($Y14,'[1]Material DB'!$A$3:$AF$113,'[1]Material DB'!D$40,FALSE))/100*$S14</f>
        <v>#N/A</v>
      </c>
      <c r="AC14" s="380" t="e">
        <f>(VLOOKUP($Y14,'[1]Material DB'!$A$3:$AF$113,'[1]Material DB'!E$40,FALSE))/100*$S14</f>
        <v>#N/A</v>
      </c>
      <c r="AD14" s="380" t="e">
        <f>(VLOOKUP($Y14,'[1]Material DB'!$A$3:$AF$113,'[1]Material DB'!F$40,FALSE))/100*$S14</f>
        <v>#N/A</v>
      </c>
      <c r="AE14" s="380" t="e">
        <f>(VLOOKUP($Y14,'[1]Material DB'!$A$3:$AF$113,'[1]Material DB'!G$40,FALSE))/100*$S14</f>
        <v>#N/A</v>
      </c>
      <c r="AF14" s="380" t="e">
        <f>(VLOOKUP($Y14,'[1]Material DB'!$A$3:$AF$113,'[1]Material DB'!H$40,FALSE))/100*$S14</f>
        <v>#N/A</v>
      </c>
      <c r="AG14" s="380" t="e">
        <f>(VLOOKUP($Y14,'[1]Material DB'!$A$3:$AF$113,'[1]Material DB'!I$40,FALSE))/100*$S14</f>
        <v>#N/A</v>
      </c>
      <c r="AH14" s="380" t="e">
        <f>(VLOOKUP($Y14,'[1]Material DB'!$A$3:$AF$113,'[1]Material DB'!J$40,FALSE))/100*$S14</f>
        <v>#N/A</v>
      </c>
      <c r="AI14" s="380" t="e">
        <f>(VLOOKUP($Y14,'[1]Material DB'!$A$3:$AF$113,'[1]Material DB'!K$40,FALSE))/100*$S14</f>
        <v>#N/A</v>
      </c>
      <c r="AJ14" s="380" t="e">
        <f>(VLOOKUP($Y14,'[1]Material DB'!$A$3:$AF$113,'[1]Material DB'!L$40,FALSE))/100*$S14</f>
        <v>#N/A</v>
      </c>
      <c r="AK14" s="380" t="e">
        <f>(VLOOKUP($Y14,'[1]Material DB'!$A$3:$AF$113,'[1]Material DB'!M$40,FALSE))/100*$S14</f>
        <v>#N/A</v>
      </c>
      <c r="AL14" s="380" t="e">
        <f>(VLOOKUP($Y14,'[1]Material DB'!$A$3:$AF$113,'[1]Material DB'!N$40,FALSE))/100*$S14</f>
        <v>#N/A</v>
      </c>
      <c r="AM14" s="380" t="e">
        <f>(VLOOKUP($Y14,'[1]Material DB'!$A$3:$AF$113,'[1]Material DB'!O$40,FALSE))/100*$S14</f>
        <v>#N/A</v>
      </c>
      <c r="AN14" s="380" t="e">
        <f>(VLOOKUP($Y14,'[1]Material DB'!$A$3:$AF$113,'[1]Material DB'!P$40,FALSE))/100*$S14</f>
        <v>#N/A</v>
      </c>
      <c r="AO14" s="380" t="e">
        <f>(VLOOKUP($Y14,'[1]Material DB'!$A$3:$AF$113,'[1]Material DB'!Q$40,FALSE))/100*$S14</f>
        <v>#N/A</v>
      </c>
      <c r="AP14" s="380" t="e">
        <f>(VLOOKUP($Y14,'[1]Material DB'!$A$3:$AF$113,'[1]Material DB'!R$40,FALSE))/100*$S14</f>
        <v>#N/A</v>
      </c>
      <c r="AQ14" s="380" t="e">
        <f>(VLOOKUP($Y14,'[1]Material DB'!$A$3:$AF$113,'[1]Material DB'!S$40,FALSE))/100*$S14</f>
        <v>#N/A</v>
      </c>
      <c r="AR14" s="380" t="e">
        <f>(VLOOKUP($Y14,'[1]Material DB'!$A$3:$AF$113,'[1]Material DB'!T$40,FALSE))/100*$S14</f>
        <v>#N/A</v>
      </c>
      <c r="AS14" s="380" t="e">
        <f>(VLOOKUP($Y14,'[1]Material DB'!$A$3:$AF$113,'[1]Material DB'!U$40,FALSE))/100*$S14</f>
        <v>#N/A</v>
      </c>
      <c r="AT14" s="380" t="e">
        <f>(VLOOKUP($Y14,'[1]Material DB'!$A$3:$AF$113,'[1]Material DB'!V$40,FALSE))/100*$S14</f>
        <v>#N/A</v>
      </c>
      <c r="AU14" s="380" t="e">
        <f>(VLOOKUP($Y14,'[1]Material DB'!$A$3:$AF$113,'[1]Material DB'!W$40,FALSE))/100*$S14</f>
        <v>#N/A</v>
      </c>
      <c r="AV14" s="380" t="e">
        <f>(VLOOKUP($Y14,'[1]Material DB'!$A$3:$AF$113,'[1]Material DB'!X$40,FALSE))/100*$S14</f>
        <v>#N/A</v>
      </c>
      <c r="AW14" s="380" t="e">
        <f>(VLOOKUP($Y14,'[1]Material DB'!$A$3:$AF$113,'[1]Material DB'!Y$40,FALSE))/100*$S14</f>
        <v>#N/A</v>
      </c>
      <c r="AX14" s="380" t="e">
        <f>(VLOOKUP($Y14,'[1]Material DB'!$A$3:$AF$113,'[1]Material DB'!Z$40,FALSE))/100*$S14</f>
        <v>#N/A</v>
      </c>
      <c r="AY14" s="380" t="e">
        <f>(VLOOKUP($Y14,'[1]Material DB'!$A$3:$AF$113,'[1]Material DB'!AA$40,FALSE))/100*$S14</f>
        <v>#N/A</v>
      </c>
      <c r="AZ14" s="380" t="e">
        <f>(VLOOKUP($Y14,'[1]Material DB'!$A$3:$AF$113,'[1]Material DB'!AB$40,FALSE))/100*$S14</f>
        <v>#N/A</v>
      </c>
      <c r="BA14" s="380" t="e">
        <f>(VLOOKUP($Y14,'[1]Material DB'!$A$3:$AF$113,'[1]Material DB'!AC$40,FALSE))/100*$S14</f>
        <v>#N/A</v>
      </c>
      <c r="BB14" s="380" t="e">
        <f>(VLOOKUP($Y14,'[1]Material DB'!$A$3:$AF$113,'[1]Material DB'!AD$40,FALSE))/100*$S14</f>
        <v>#N/A</v>
      </c>
      <c r="BC14" s="380" t="e">
        <f>(VLOOKUP($Y14,'[1]Material DB'!$A$3:$AF$113,'[1]Material DB'!AE$40,FALSE))/100*$S14</f>
        <v>#N/A</v>
      </c>
      <c r="BD14" s="380" t="e">
        <f>(VLOOKUP($Y14,'[1]Material DB'!$A$3:$AF$113,'[1]Material DB'!AF$40,FALSE))/100*$S14</f>
        <v>#N/A</v>
      </c>
      <c r="BE14" s="381" t="e">
        <f t="shared" si="2"/>
        <v>#N/A</v>
      </c>
    </row>
    <row r="15" spans="1:57" s="371" customFormat="1">
      <c r="A15" s="354"/>
      <c r="B15" s="355"/>
      <c r="C15" s="355"/>
      <c r="D15" s="355" t="s">
        <v>25</v>
      </c>
      <c r="E15" s="355"/>
      <c r="F15" s="355"/>
      <c r="G15" s="356"/>
      <c r="H15" s="357" t="s">
        <v>64</v>
      </c>
      <c r="I15" s="358"/>
      <c r="J15" s="358"/>
      <c r="K15" s="358" t="s">
        <v>36</v>
      </c>
      <c r="L15" s="359">
        <v>1</v>
      </c>
      <c r="M15" s="359"/>
      <c r="N15" s="360"/>
      <c r="O15" s="360"/>
      <c r="P15" s="360"/>
      <c r="Q15" s="361"/>
      <c r="R15" s="362"/>
      <c r="S15" s="363">
        <f t="shared" si="0"/>
        <v>0</v>
      </c>
      <c r="T15" s="364">
        <f t="shared" si="4"/>
        <v>0</v>
      </c>
      <c r="U15" s="365"/>
      <c r="V15" s="359" t="s">
        <v>219</v>
      </c>
      <c r="W15" s="366"/>
      <c r="X15" s="377"/>
      <c r="Y15" s="378"/>
      <c r="Z15" s="379" t="e">
        <f>(VLOOKUP($Y15,'[1]Material DB'!$A$3:$AF$113,'[1]Material DB'!B$40,FALSE))/100*$S15</f>
        <v>#N/A</v>
      </c>
      <c r="AA15" s="380" t="e">
        <f>(VLOOKUP($Y15,'[1]Material DB'!$A$3:$AF$113,'[1]Material DB'!C$40,FALSE))/100*$S15</f>
        <v>#N/A</v>
      </c>
      <c r="AB15" s="380" t="e">
        <f>(VLOOKUP($Y15,'[1]Material DB'!$A$3:$AF$113,'[1]Material DB'!D$40,FALSE))/100*$S15</f>
        <v>#N/A</v>
      </c>
      <c r="AC15" s="380" t="e">
        <f>(VLOOKUP($Y15,'[1]Material DB'!$A$3:$AF$113,'[1]Material DB'!E$40,FALSE))/100*$S15</f>
        <v>#N/A</v>
      </c>
      <c r="AD15" s="380" t="e">
        <f>(VLOOKUP($Y15,'[1]Material DB'!$A$3:$AF$113,'[1]Material DB'!F$40,FALSE))/100*$S15</f>
        <v>#N/A</v>
      </c>
      <c r="AE15" s="380" t="e">
        <f>(VLOOKUP($Y15,'[1]Material DB'!$A$3:$AF$113,'[1]Material DB'!G$40,FALSE))/100*$S15</f>
        <v>#N/A</v>
      </c>
      <c r="AF15" s="380" t="e">
        <f>(VLOOKUP($Y15,'[1]Material DB'!$A$3:$AF$113,'[1]Material DB'!H$40,FALSE))/100*$S15</f>
        <v>#N/A</v>
      </c>
      <c r="AG15" s="380" t="e">
        <f>(VLOOKUP($Y15,'[1]Material DB'!$A$3:$AF$113,'[1]Material DB'!I$40,FALSE))/100*$S15</f>
        <v>#N/A</v>
      </c>
      <c r="AH15" s="380" t="e">
        <f>(VLOOKUP($Y15,'[1]Material DB'!$A$3:$AF$113,'[1]Material DB'!J$40,FALSE))/100*$S15</f>
        <v>#N/A</v>
      </c>
      <c r="AI15" s="380" t="e">
        <f>(VLOOKUP($Y15,'[1]Material DB'!$A$3:$AF$113,'[1]Material DB'!K$40,FALSE))/100*$S15</f>
        <v>#N/A</v>
      </c>
      <c r="AJ15" s="380" t="e">
        <f>(VLOOKUP($Y15,'[1]Material DB'!$A$3:$AF$113,'[1]Material DB'!L$40,FALSE))/100*$S15</f>
        <v>#N/A</v>
      </c>
      <c r="AK15" s="380" t="e">
        <f>(VLOOKUP($Y15,'[1]Material DB'!$A$3:$AF$113,'[1]Material DB'!M$40,FALSE))/100*$S15</f>
        <v>#N/A</v>
      </c>
      <c r="AL15" s="380" t="e">
        <f>(VLOOKUP($Y15,'[1]Material DB'!$A$3:$AF$113,'[1]Material DB'!N$40,FALSE))/100*$S15</f>
        <v>#N/A</v>
      </c>
      <c r="AM15" s="380" t="e">
        <f>(VLOOKUP($Y15,'[1]Material DB'!$A$3:$AF$113,'[1]Material DB'!O$40,FALSE))/100*$S15</f>
        <v>#N/A</v>
      </c>
      <c r="AN15" s="380" t="e">
        <f>(VLOOKUP($Y15,'[1]Material DB'!$A$3:$AF$113,'[1]Material DB'!P$40,FALSE))/100*$S15</f>
        <v>#N/A</v>
      </c>
      <c r="AO15" s="380" t="e">
        <f>(VLOOKUP($Y15,'[1]Material DB'!$A$3:$AF$113,'[1]Material DB'!Q$40,FALSE))/100*$S15</f>
        <v>#N/A</v>
      </c>
      <c r="AP15" s="380" t="e">
        <f>(VLOOKUP($Y15,'[1]Material DB'!$A$3:$AF$113,'[1]Material DB'!R$40,FALSE))/100*$S15</f>
        <v>#N/A</v>
      </c>
      <c r="AQ15" s="380" t="e">
        <f>(VLOOKUP($Y15,'[1]Material DB'!$A$3:$AF$113,'[1]Material DB'!S$40,FALSE))/100*$S15</f>
        <v>#N/A</v>
      </c>
      <c r="AR15" s="380" t="e">
        <f>(VLOOKUP($Y15,'[1]Material DB'!$A$3:$AF$113,'[1]Material DB'!T$40,FALSE))/100*$S15</f>
        <v>#N/A</v>
      </c>
      <c r="AS15" s="380" t="e">
        <f>(VLOOKUP($Y15,'[1]Material DB'!$A$3:$AF$113,'[1]Material DB'!U$40,FALSE))/100*$S15</f>
        <v>#N/A</v>
      </c>
      <c r="AT15" s="380" t="e">
        <f>(VLOOKUP($Y15,'[1]Material DB'!$A$3:$AF$113,'[1]Material DB'!V$40,FALSE))/100*$S15</f>
        <v>#N/A</v>
      </c>
      <c r="AU15" s="380" t="e">
        <f>(VLOOKUP($Y15,'[1]Material DB'!$A$3:$AF$113,'[1]Material DB'!W$40,FALSE))/100*$S15</f>
        <v>#N/A</v>
      </c>
      <c r="AV15" s="380" t="e">
        <f>(VLOOKUP($Y15,'[1]Material DB'!$A$3:$AF$113,'[1]Material DB'!X$40,FALSE))/100*$S15</f>
        <v>#N/A</v>
      </c>
      <c r="AW15" s="380" t="e">
        <f>(VLOOKUP($Y15,'[1]Material DB'!$A$3:$AF$113,'[1]Material DB'!Y$40,FALSE))/100*$S15</f>
        <v>#N/A</v>
      </c>
      <c r="AX15" s="380" t="e">
        <f>(VLOOKUP($Y15,'[1]Material DB'!$A$3:$AF$113,'[1]Material DB'!Z$40,FALSE))/100*$S15</f>
        <v>#N/A</v>
      </c>
      <c r="AY15" s="380" t="e">
        <f>(VLOOKUP($Y15,'[1]Material DB'!$A$3:$AF$113,'[1]Material DB'!AA$40,FALSE))/100*$S15</f>
        <v>#N/A</v>
      </c>
      <c r="AZ15" s="380" t="e">
        <f>(VLOOKUP($Y15,'[1]Material DB'!$A$3:$AF$113,'[1]Material DB'!AB$40,FALSE))/100*$S15</f>
        <v>#N/A</v>
      </c>
      <c r="BA15" s="380" t="e">
        <f>(VLOOKUP($Y15,'[1]Material DB'!$A$3:$AF$113,'[1]Material DB'!AC$40,FALSE))/100*$S15</f>
        <v>#N/A</v>
      </c>
      <c r="BB15" s="380" t="e">
        <f>(VLOOKUP($Y15,'[1]Material DB'!$A$3:$AF$113,'[1]Material DB'!AD$40,FALSE))/100*$S15</f>
        <v>#N/A</v>
      </c>
      <c r="BC15" s="380" t="e">
        <f>(VLOOKUP($Y15,'[1]Material DB'!$A$3:$AF$113,'[1]Material DB'!AE$40,FALSE))/100*$S15</f>
        <v>#N/A</v>
      </c>
      <c r="BD15" s="380" t="e">
        <f>(VLOOKUP($Y15,'[1]Material DB'!$A$3:$AF$113,'[1]Material DB'!AF$40,FALSE))/100*$S15</f>
        <v>#N/A</v>
      </c>
      <c r="BE15" s="382" t="e">
        <f t="shared" si="2"/>
        <v>#N/A</v>
      </c>
    </row>
    <row r="16" spans="1:57" s="371" customFormat="1">
      <c r="A16" s="372"/>
      <c r="B16" s="373"/>
      <c r="C16" s="373"/>
      <c r="D16" s="373" t="s">
        <v>25</v>
      </c>
      <c r="E16" s="373"/>
      <c r="F16" s="373"/>
      <c r="G16" s="374"/>
      <c r="H16" s="375" t="s">
        <v>69</v>
      </c>
      <c r="I16" s="376"/>
      <c r="J16" s="376"/>
      <c r="K16" s="376" t="s">
        <v>41</v>
      </c>
      <c r="L16" s="359">
        <v>1</v>
      </c>
      <c r="M16" s="359" t="s">
        <v>26</v>
      </c>
      <c r="N16" s="360"/>
      <c r="O16" s="360"/>
      <c r="P16" s="360"/>
      <c r="Q16" s="361"/>
      <c r="R16" s="362">
        <f>S17+S24+SUM(S34:S35)</f>
        <v>4.5230985930666661</v>
      </c>
      <c r="S16" s="363">
        <f t="shared" si="0"/>
        <v>4.5230985930666661</v>
      </c>
      <c r="T16" s="364">
        <f t="shared" si="4"/>
        <v>0.77761007330659015</v>
      </c>
      <c r="U16" s="365"/>
      <c r="V16" s="360"/>
      <c r="W16" s="366"/>
      <c r="X16" s="367" t="s">
        <v>27</v>
      </c>
      <c r="Y16" s="368" t="s">
        <v>27</v>
      </c>
      <c r="Z16" s="369">
        <f>(SUMIF(Z17,"&gt;0")+SUMIF(Z24,"&gt;0")+SUMIF(Z34:Z35,"&gt;0"))*$L16</f>
        <v>2.398026E-2</v>
      </c>
      <c r="AA16" s="369">
        <f t="shared" ref="AA16:BD16" si="6">(SUMIF(AA17,"&gt;0")+SUMIF(AA24,"&gt;0")+SUMIF(AA34:AA35,"&gt;0"))*$L16</f>
        <v>0</v>
      </c>
      <c r="AB16" s="369">
        <f t="shared" si="6"/>
        <v>0.33162552000000001</v>
      </c>
      <c r="AC16" s="369">
        <f t="shared" si="6"/>
        <v>1.321344E-2</v>
      </c>
      <c r="AD16" s="369">
        <f t="shared" si="6"/>
        <v>0.26836378999999999</v>
      </c>
      <c r="AE16" s="369">
        <f t="shared" si="6"/>
        <v>0</v>
      </c>
      <c r="AF16" s="369">
        <f t="shared" si="6"/>
        <v>0</v>
      </c>
      <c r="AG16" s="369">
        <f t="shared" si="6"/>
        <v>1.9856639999999998E-2</v>
      </c>
      <c r="AH16" s="369">
        <f t="shared" si="6"/>
        <v>0.13612915</v>
      </c>
      <c r="AI16" s="369">
        <f t="shared" si="6"/>
        <v>0</v>
      </c>
      <c r="AJ16" s="369">
        <f t="shared" si="6"/>
        <v>0</v>
      </c>
      <c r="AK16" s="369">
        <f t="shared" si="6"/>
        <v>9.9645899999999989E-3</v>
      </c>
      <c r="AL16" s="369">
        <f t="shared" si="6"/>
        <v>0</v>
      </c>
      <c r="AM16" s="369">
        <f t="shared" si="6"/>
        <v>0</v>
      </c>
      <c r="AN16" s="369">
        <f t="shared" si="6"/>
        <v>0</v>
      </c>
      <c r="AO16" s="369">
        <f t="shared" si="6"/>
        <v>0</v>
      </c>
      <c r="AP16" s="369">
        <f t="shared" si="6"/>
        <v>0</v>
      </c>
      <c r="AQ16" s="369">
        <f t="shared" si="6"/>
        <v>8.6045959999999991E-3</v>
      </c>
      <c r="AR16" s="369">
        <f t="shared" si="6"/>
        <v>0.28637732000000005</v>
      </c>
      <c r="AS16" s="369">
        <f t="shared" si="6"/>
        <v>0</v>
      </c>
      <c r="AT16" s="369">
        <f t="shared" si="6"/>
        <v>0</v>
      </c>
      <c r="AU16" s="369">
        <f t="shared" si="6"/>
        <v>6.4080000000000007E-4</v>
      </c>
      <c r="AV16" s="369">
        <f t="shared" si="6"/>
        <v>2.4479999999999999E-4</v>
      </c>
      <c r="AW16" s="369">
        <f t="shared" si="6"/>
        <v>5.5466340000000003E-2</v>
      </c>
      <c r="AX16" s="369">
        <f t="shared" si="6"/>
        <v>0</v>
      </c>
      <c r="AY16" s="369">
        <f t="shared" si="6"/>
        <v>0</v>
      </c>
      <c r="AZ16" s="369">
        <f t="shared" si="6"/>
        <v>4.4101900000000006E-2</v>
      </c>
      <c r="BA16" s="369">
        <f t="shared" si="6"/>
        <v>2.906715E-2</v>
      </c>
      <c r="BB16" s="369">
        <f t="shared" si="6"/>
        <v>0</v>
      </c>
      <c r="BC16" s="369">
        <f t="shared" si="6"/>
        <v>7.7996000000000001E-4</v>
      </c>
      <c r="BD16" s="369">
        <f t="shared" si="6"/>
        <v>3.9647719999999997E-2</v>
      </c>
      <c r="BE16" s="383">
        <f t="shared" si="2"/>
        <v>1.2680639759999999</v>
      </c>
    </row>
    <row r="17" spans="1:57">
      <c r="A17" s="27"/>
      <c r="B17" s="28"/>
      <c r="C17" s="28"/>
      <c r="D17" s="28"/>
      <c r="E17" s="28" t="s">
        <v>25</v>
      </c>
      <c r="F17" s="28"/>
      <c r="G17" s="29"/>
      <c r="H17" s="30" t="s">
        <v>70</v>
      </c>
      <c r="I17" s="31"/>
      <c r="J17" s="31"/>
      <c r="K17" s="31" t="s">
        <v>42</v>
      </c>
      <c r="L17" s="15">
        <v>1</v>
      </c>
      <c r="M17" s="44" t="s">
        <v>26</v>
      </c>
      <c r="N17" s="45"/>
      <c r="O17" s="32"/>
      <c r="P17" s="32"/>
      <c r="Q17" s="32"/>
      <c r="R17" s="50">
        <f>SUM(S18:S23)</f>
        <v>0.68469999999999998</v>
      </c>
      <c r="S17" s="25">
        <f t="shared" si="0"/>
        <v>0.68469999999999998</v>
      </c>
      <c r="T17" s="36">
        <f>S17/R$36</f>
        <v>0.11771346704871061</v>
      </c>
      <c r="U17" s="151"/>
      <c r="V17" s="28"/>
      <c r="W17" s="42"/>
      <c r="X17" s="147" t="s">
        <v>27</v>
      </c>
      <c r="Y17" s="149" t="s">
        <v>27</v>
      </c>
      <c r="Z17" s="285">
        <f>SUMIF(Z18:Z23,"&gt;0")*$L17</f>
        <v>1.3396959999999999E-2</v>
      </c>
      <c r="AA17" s="285">
        <f t="shared" ref="AA17:BD17" si="7">SUMIF(AA18:AA23,"&gt;0")*$L17</f>
        <v>0</v>
      </c>
      <c r="AB17" s="285">
        <f t="shared" si="7"/>
        <v>0.21788412000000001</v>
      </c>
      <c r="AC17" s="285">
        <f t="shared" si="7"/>
        <v>1.321344E-2</v>
      </c>
      <c r="AD17" s="285">
        <f t="shared" si="7"/>
        <v>8.7168389999999998E-2</v>
      </c>
      <c r="AE17" s="285">
        <f t="shared" si="7"/>
        <v>0</v>
      </c>
      <c r="AF17" s="285">
        <f t="shared" si="7"/>
        <v>0</v>
      </c>
      <c r="AG17" s="285">
        <f t="shared" si="7"/>
        <v>1.9856639999999998E-2</v>
      </c>
      <c r="AH17" s="285">
        <f t="shared" si="7"/>
        <v>0</v>
      </c>
      <c r="AI17" s="285">
        <f t="shared" si="7"/>
        <v>0</v>
      </c>
      <c r="AJ17" s="285">
        <f t="shared" si="7"/>
        <v>0</v>
      </c>
      <c r="AK17" s="285">
        <f t="shared" si="7"/>
        <v>9.9645899999999989E-3</v>
      </c>
      <c r="AL17" s="285">
        <f t="shared" si="7"/>
        <v>0</v>
      </c>
      <c r="AM17" s="285">
        <f t="shared" si="7"/>
        <v>0</v>
      </c>
      <c r="AN17" s="285">
        <f t="shared" si="7"/>
        <v>0</v>
      </c>
      <c r="AO17" s="285">
        <f t="shared" si="7"/>
        <v>0</v>
      </c>
      <c r="AP17" s="285">
        <f t="shared" si="7"/>
        <v>0</v>
      </c>
      <c r="AQ17" s="285">
        <f t="shared" si="7"/>
        <v>8.6045959999999991E-3</v>
      </c>
      <c r="AR17" s="285">
        <f t="shared" si="7"/>
        <v>0.14654072000000001</v>
      </c>
      <c r="AS17" s="285">
        <f t="shared" si="7"/>
        <v>0</v>
      </c>
      <c r="AT17" s="285">
        <f t="shared" si="7"/>
        <v>0</v>
      </c>
      <c r="AU17" s="285">
        <f t="shared" si="7"/>
        <v>6.4080000000000007E-4</v>
      </c>
      <c r="AV17" s="285">
        <f t="shared" si="7"/>
        <v>2.4479999999999999E-4</v>
      </c>
      <c r="AW17" s="285">
        <f t="shared" si="7"/>
        <v>5.5466340000000003E-2</v>
      </c>
      <c r="AX17" s="285">
        <f t="shared" si="7"/>
        <v>0</v>
      </c>
      <c r="AY17" s="285">
        <f t="shared" si="7"/>
        <v>0</v>
      </c>
      <c r="AZ17" s="285">
        <f t="shared" si="7"/>
        <v>4.2742080000000009E-2</v>
      </c>
      <c r="BA17" s="285">
        <f t="shared" si="7"/>
        <v>2.906715E-2</v>
      </c>
      <c r="BB17" s="285">
        <f t="shared" si="7"/>
        <v>0</v>
      </c>
      <c r="BC17" s="285">
        <f t="shared" si="7"/>
        <v>7.7996000000000001E-4</v>
      </c>
      <c r="BD17" s="285">
        <f t="shared" si="7"/>
        <v>3.8857919999999997E-2</v>
      </c>
      <c r="BE17" s="281">
        <f t="shared" si="2"/>
        <v>0.68442850600000016</v>
      </c>
    </row>
    <row r="18" spans="1:57">
      <c r="A18" s="27"/>
      <c r="B18" s="28"/>
      <c r="C18" s="28"/>
      <c r="D18" s="28"/>
      <c r="E18" s="28"/>
      <c r="F18" s="28" t="s">
        <v>25</v>
      </c>
      <c r="G18" s="29"/>
      <c r="H18" s="30" t="s">
        <v>71</v>
      </c>
      <c r="I18" s="31"/>
      <c r="J18" s="31"/>
      <c r="K18" s="31" t="s">
        <v>43</v>
      </c>
      <c r="L18" s="299">
        <v>12</v>
      </c>
      <c r="M18" s="299" t="s">
        <v>26</v>
      </c>
      <c r="N18" s="294"/>
      <c r="O18" s="294"/>
      <c r="P18" s="294"/>
      <c r="Q18" s="344"/>
      <c r="R18" s="345">
        <v>5.9999999999999995E-4</v>
      </c>
      <c r="S18" s="346">
        <f t="shared" si="0"/>
        <v>7.1999999999999998E-3</v>
      </c>
      <c r="T18" s="347">
        <f t="shared" ref="T18:T23" si="8">S18/$R$36</f>
        <v>1.2378223495702007E-3</v>
      </c>
      <c r="U18" s="348"/>
      <c r="V18" s="294"/>
      <c r="W18" s="349"/>
      <c r="X18" s="350" t="s">
        <v>223</v>
      </c>
      <c r="Y18" s="351" t="s">
        <v>223</v>
      </c>
      <c r="Z18" s="128">
        <f>(VLOOKUP($Y18,'[1]Material DB'!$A$3:$AF$113,'[1]Material DB'!B$40,FALSE))/100*$S18</f>
        <v>0</v>
      </c>
      <c r="AA18" s="25">
        <f>(VLOOKUP($Y18,'[1]Material DB'!$A$3:$AF$113,'[1]Material DB'!C$40,FALSE))/100*$S18</f>
        <v>0</v>
      </c>
      <c r="AB18" s="25">
        <f>(VLOOKUP($Y18,'[1]Material DB'!$A$3:$AF$113,'[1]Material DB'!D$40,FALSE))/100*$S18</f>
        <v>0</v>
      </c>
      <c r="AC18" s="25">
        <f>(VLOOKUP($Y18,'[1]Material DB'!$A$3:$AF$113,'[1]Material DB'!E$40,FALSE))/100*$S18</f>
        <v>0</v>
      </c>
      <c r="AD18" s="25">
        <f>(VLOOKUP($Y18,'[1]Material DB'!$A$3:$AF$113,'[1]Material DB'!F$40,FALSE))/100*$S18</f>
        <v>2.8295999999999998E-3</v>
      </c>
      <c r="AE18" s="25">
        <f>(VLOOKUP($Y18,'[1]Material DB'!$A$3:$AF$113,'[1]Material DB'!G$40,FALSE))/100*$S18</f>
        <v>0</v>
      </c>
      <c r="AF18" s="25">
        <f>(VLOOKUP($Y18,'[1]Material DB'!$A$3:$AF$113,'[1]Material DB'!H$40,FALSE))/100*$S18</f>
        <v>0</v>
      </c>
      <c r="AG18" s="25">
        <f>(VLOOKUP($Y18,'[1]Material DB'!$A$3:$AF$113,'[1]Material DB'!I$40,FALSE))/100*$S18</f>
        <v>3.1895999999999995E-3</v>
      </c>
      <c r="AH18" s="25">
        <f>(VLOOKUP($Y18,'[1]Material DB'!$A$3:$AF$113,'[1]Material DB'!J$40,FALSE))/100*$S18</f>
        <v>0</v>
      </c>
      <c r="AI18" s="25">
        <f>(VLOOKUP($Y18,'[1]Material DB'!$A$3:$AF$113,'[1]Material DB'!K$40,FALSE))/100*$S18</f>
        <v>0</v>
      </c>
      <c r="AJ18" s="25">
        <f>(VLOOKUP($Y18,'[1]Material DB'!$A$3:$AF$113,'[1]Material DB'!L$40,FALSE))/100*$S18</f>
        <v>0</v>
      </c>
      <c r="AK18" s="25">
        <f>(VLOOKUP($Y18,'[1]Material DB'!$A$3:$AF$113,'[1]Material DB'!M$40,FALSE))/100*$S18</f>
        <v>0</v>
      </c>
      <c r="AL18" s="25">
        <f>(VLOOKUP($Y18,'[1]Material DB'!$A$3:$AF$113,'[1]Material DB'!N$40,FALSE))/100*$S18</f>
        <v>0</v>
      </c>
      <c r="AM18" s="25">
        <f>(VLOOKUP($Y18,'[1]Material DB'!$A$3:$AF$113,'[1]Material DB'!O$40,FALSE))/100*$S18</f>
        <v>0</v>
      </c>
      <c r="AN18" s="25">
        <f>(VLOOKUP($Y18,'[1]Material DB'!$A$3:$AF$113,'[1]Material DB'!P$40,FALSE))/100*$S18</f>
        <v>0</v>
      </c>
      <c r="AO18" s="25">
        <f>(VLOOKUP($Y18,'[1]Material DB'!$A$3:$AF$113,'[1]Material DB'!Q$40,FALSE))/100*$S18</f>
        <v>0</v>
      </c>
      <c r="AP18" s="25">
        <f>(VLOOKUP($Y18,'[1]Material DB'!$A$3:$AF$113,'[1]Material DB'!R$40,FALSE))/100*$S18</f>
        <v>0</v>
      </c>
      <c r="AQ18" s="25">
        <f>(VLOOKUP($Y18,'[1]Material DB'!$A$3:$AF$113,'[1]Material DB'!S$40,FALSE))/100*$S18</f>
        <v>4.32E-5</v>
      </c>
      <c r="AR18" s="25">
        <f>(VLOOKUP($Y18,'[1]Material DB'!$A$3:$AF$113,'[1]Material DB'!T$40,FALSE))/100*$S18</f>
        <v>0</v>
      </c>
      <c r="AS18" s="25">
        <f>(VLOOKUP($Y18,'[1]Material DB'!$A$3:$AF$113,'[1]Material DB'!U$40,FALSE))/100*$S18</f>
        <v>0</v>
      </c>
      <c r="AT18" s="25">
        <f>(VLOOKUP($Y18,'[1]Material DB'!$A$3:$AF$113,'[1]Material DB'!V$40,FALSE))/100*$S18</f>
        <v>0</v>
      </c>
      <c r="AU18" s="25">
        <f>(VLOOKUP($Y18,'[1]Material DB'!$A$3:$AF$113,'[1]Material DB'!W$40,FALSE))/100*$S18</f>
        <v>6.4080000000000007E-4</v>
      </c>
      <c r="AV18" s="25">
        <f>(VLOOKUP($Y18,'[1]Material DB'!$A$3:$AF$113,'[1]Material DB'!X$40,FALSE))/100*$S18</f>
        <v>2.4479999999999999E-4</v>
      </c>
      <c r="AW18" s="25">
        <f>(VLOOKUP($Y18,'[1]Material DB'!$A$3:$AF$113,'[1]Material DB'!Y$40,FALSE))/100*$S18</f>
        <v>2.4479999999999999E-4</v>
      </c>
      <c r="AX18" s="25">
        <f>(VLOOKUP($Y18,'[1]Material DB'!$A$3:$AF$113,'[1]Material DB'!Z$40,FALSE))/100*$S18</f>
        <v>0</v>
      </c>
      <c r="AY18" s="25">
        <f>(VLOOKUP($Y18,'[1]Material DB'!$A$3:$AF$113,'[1]Material DB'!AA$40,FALSE))/100*$S18</f>
        <v>0</v>
      </c>
      <c r="AZ18" s="25">
        <f>(VLOOKUP($Y18,'[1]Material DB'!$A$3:$AF$113,'[1]Material DB'!AB$40,FALSE))/100*$S18</f>
        <v>0</v>
      </c>
      <c r="BA18" s="25">
        <f>(VLOOKUP($Y18,'[1]Material DB'!$A$3:$AF$113,'[1]Material DB'!AC$40,FALSE))/100*$S18</f>
        <v>0</v>
      </c>
      <c r="BB18" s="25">
        <f>(VLOOKUP($Y18,'[1]Material DB'!$A$3:$AF$113,'[1]Material DB'!AD$40,FALSE))/100*$S18</f>
        <v>0</v>
      </c>
      <c r="BC18" s="25">
        <f>(VLOOKUP($Y18,'[1]Material DB'!$A$3:$AF$113,'[1]Material DB'!AE$40,FALSE))/100*$S18</f>
        <v>0</v>
      </c>
      <c r="BD18" s="25">
        <f>(VLOOKUP($Y18,'[1]Material DB'!$A$3:$AF$113,'[1]Material DB'!AF$40,FALSE))/100*$S18</f>
        <v>0</v>
      </c>
      <c r="BE18" s="40">
        <f t="shared" si="2"/>
        <v>7.1927999999999992E-3</v>
      </c>
    </row>
    <row r="19" spans="1:57">
      <c r="A19" s="10"/>
      <c r="B19" s="11"/>
      <c r="C19" s="11"/>
      <c r="D19" s="11"/>
      <c r="E19" s="11"/>
      <c r="F19" s="11" t="s">
        <v>25</v>
      </c>
      <c r="G19" s="83"/>
      <c r="H19" s="13" t="s">
        <v>72</v>
      </c>
      <c r="I19" s="14"/>
      <c r="J19" s="14"/>
      <c r="K19" s="14" t="s">
        <v>220</v>
      </c>
      <c r="L19" s="299">
        <v>39</v>
      </c>
      <c r="M19" s="299" t="s">
        <v>26</v>
      </c>
      <c r="N19" s="294"/>
      <c r="O19" s="294"/>
      <c r="P19" s="294"/>
      <c r="Q19" s="344"/>
      <c r="R19" s="345">
        <v>2E-3</v>
      </c>
      <c r="S19" s="346">
        <f t="shared" si="0"/>
        <v>7.8E-2</v>
      </c>
      <c r="T19" s="347">
        <f t="shared" si="8"/>
        <v>1.340974212034384E-2</v>
      </c>
      <c r="U19" s="348"/>
      <c r="V19" s="294"/>
      <c r="W19" s="349"/>
      <c r="X19" s="350" t="s">
        <v>224</v>
      </c>
      <c r="Y19" s="351" t="s">
        <v>224</v>
      </c>
      <c r="Z19" s="128">
        <f>(VLOOKUP($Y19,'[1]Material DB'!$A$3:$AF$113,'[1]Material DB'!B$40,FALSE))/100*$S19</f>
        <v>0</v>
      </c>
      <c r="AA19" s="25">
        <f>(VLOOKUP($Y19,'[1]Material DB'!$A$3:$AF$113,'[1]Material DB'!C$40,FALSE))/100*$S19</f>
        <v>0</v>
      </c>
      <c r="AB19" s="25">
        <f>(VLOOKUP($Y19,'[1]Material DB'!$A$3:$AF$113,'[1]Material DB'!D$40,FALSE))/100*$S19</f>
        <v>0</v>
      </c>
      <c r="AC19" s="25">
        <f>(VLOOKUP($Y19,'[1]Material DB'!$A$3:$AF$113,'[1]Material DB'!E$40,FALSE))/100*$S19</f>
        <v>0</v>
      </c>
      <c r="AD19" s="25">
        <f>(VLOOKUP($Y19,'[1]Material DB'!$A$3:$AF$113,'[1]Material DB'!F$40,FALSE))/100*$S19</f>
        <v>1.4804400000000001E-2</v>
      </c>
      <c r="AE19" s="25">
        <f>(VLOOKUP($Y19,'[1]Material DB'!$A$3:$AF$113,'[1]Material DB'!G$40,FALSE))/100*$S19</f>
        <v>0</v>
      </c>
      <c r="AF19" s="25">
        <f>(VLOOKUP($Y19,'[1]Material DB'!$A$3:$AF$113,'[1]Material DB'!H$40,FALSE))/100*$S19</f>
        <v>0</v>
      </c>
      <c r="AG19" s="25">
        <f>(VLOOKUP($Y19,'[1]Material DB'!$A$3:$AF$113,'[1]Material DB'!I$40,FALSE))/100*$S19</f>
        <v>9.9059999999999999E-3</v>
      </c>
      <c r="AH19" s="25">
        <f>(VLOOKUP($Y19,'[1]Material DB'!$A$3:$AF$113,'[1]Material DB'!J$40,FALSE))/100*$S19</f>
        <v>0</v>
      </c>
      <c r="AI19" s="25">
        <f>(VLOOKUP($Y19,'[1]Material DB'!$A$3:$AF$113,'[1]Material DB'!K$40,FALSE))/100*$S19</f>
        <v>0</v>
      </c>
      <c r="AJ19" s="25">
        <f>(VLOOKUP($Y19,'[1]Material DB'!$A$3:$AF$113,'[1]Material DB'!L$40,FALSE))/100*$S19</f>
        <v>0</v>
      </c>
      <c r="AK19" s="25">
        <f>(VLOOKUP($Y19,'[1]Material DB'!$A$3:$AF$113,'[1]Material DB'!M$40,FALSE))/100*$S19</f>
        <v>5.5379999999999995E-3</v>
      </c>
      <c r="AL19" s="25">
        <f>(VLOOKUP($Y19,'[1]Material DB'!$A$3:$AF$113,'[1]Material DB'!N$40,FALSE))/100*$S19</f>
        <v>0</v>
      </c>
      <c r="AM19" s="25">
        <f>(VLOOKUP($Y19,'[1]Material DB'!$A$3:$AF$113,'[1]Material DB'!O$40,FALSE))/100*$S19</f>
        <v>0</v>
      </c>
      <c r="AN19" s="25">
        <f>(VLOOKUP($Y19,'[1]Material DB'!$A$3:$AF$113,'[1]Material DB'!P$40,FALSE))/100*$S19</f>
        <v>0</v>
      </c>
      <c r="AO19" s="25">
        <f>(VLOOKUP($Y19,'[1]Material DB'!$A$3:$AF$113,'[1]Material DB'!Q$40,FALSE))/100*$S19</f>
        <v>0</v>
      </c>
      <c r="AP19" s="25">
        <f>(VLOOKUP($Y19,'[1]Material DB'!$A$3:$AF$113,'[1]Material DB'!R$40,FALSE))/100*$S19</f>
        <v>0</v>
      </c>
      <c r="AQ19" s="25">
        <f>(VLOOKUP($Y19,'[1]Material DB'!$A$3:$AF$113,'[1]Material DB'!S$40,FALSE))/100*$S19</f>
        <v>3.2759999999999999E-4</v>
      </c>
      <c r="AR19" s="25">
        <f>(VLOOKUP($Y19,'[1]Material DB'!$A$3:$AF$113,'[1]Material DB'!T$40,FALSE))/100*$S19</f>
        <v>0</v>
      </c>
      <c r="AS19" s="25">
        <f>(VLOOKUP($Y19,'[1]Material DB'!$A$3:$AF$113,'[1]Material DB'!U$40,FALSE))/100*$S19</f>
        <v>0</v>
      </c>
      <c r="AT19" s="25">
        <f>(VLOOKUP($Y19,'[1]Material DB'!$A$3:$AF$113,'[1]Material DB'!V$40,FALSE))/100*$S19</f>
        <v>0</v>
      </c>
      <c r="AU19" s="25">
        <f>(VLOOKUP($Y19,'[1]Material DB'!$A$3:$AF$113,'[1]Material DB'!W$40,FALSE))/100*$S19</f>
        <v>0</v>
      </c>
      <c r="AV19" s="25">
        <f>(VLOOKUP($Y19,'[1]Material DB'!$A$3:$AF$113,'[1]Material DB'!X$40,FALSE))/100*$S19</f>
        <v>0</v>
      </c>
      <c r="AW19" s="25">
        <f>(VLOOKUP($Y19,'[1]Material DB'!$A$3:$AF$113,'[1]Material DB'!Y$40,FALSE))/100*$S19</f>
        <v>3.1262399999999996E-2</v>
      </c>
      <c r="AX19" s="25">
        <f>(VLOOKUP($Y19,'[1]Material DB'!$A$3:$AF$113,'[1]Material DB'!Z$40,FALSE))/100*$S19</f>
        <v>0</v>
      </c>
      <c r="AY19" s="25">
        <f>(VLOOKUP($Y19,'[1]Material DB'!$A$3:$AF$113,'[1]Material DB'!AA$40,FALSE))/100*$S19</f>
        <v>0</v>
      </c>
      <c r="AZ19" s="25">
        <f>(VLOOKUP($Y19,'[1]Material DB'!$A$3:$AF$113,'[1]Material DB'!AB$40,FALSE))/100*$S19</f>
        <v>0</v>
      </c>
      <c r="BA19" s="25">
        <f>(VLOOKUP($Y19,'[1]Material DB'!$A$3:$AF$113,'[1]Material DB'!AC$40,FALSE))/100*$S19</f>
        <v>1.6153799999999999E-2</v>
      </c>
      <c r="BB19" s="25">
        <f>(VLOOKUP($Y19,'[1]Material DB'!$A$3:$AF$113,'[1]Material DB'!AD$40,FALSE))/100*$S19</f>
        <v>0</v>
      </c>
      <c r="BC19" s="25">
        <f>(VLOOKUP($Y19,'[1]Material DB'!$A$3:$AF$113,'[1]Material DB'!AE$40,FALSE))/100*$S19</f>
        <v>0</v>
      </c>
      <c r="BD19" s="25">
        <f>(VLOOKUP($Y19,'[1]Material DB'!$A$3:$AF$113,'[1]Material DB'!AF$40,FALSE))/100*$S19</f>
        <v>0</v>
      </c>
      <c r="BE19" s="26">
        <f t="shared" si="2"/>
        <v>7.7992199999999998E-2</v>
      </c>
    </row>
    <row r="20" spans="1:57">
      <c r="A20" s="10"/>
      <c r="B20" s="11"/>
      <c r="C20" s="11"/>
      <c r="D20" s="11"/>
      <c r="E20" s="11"/>
      <c r="F20" s="11" t="s">
        <v>25</v>
      </c>
      <c r="G20" s="83"/>
      <c r="H20" s="13"/>
      <c r="I20" s="14"/>
      <c r="J20" s="14"/>
      <c r="K20" s="14" t="s">
        <v>221</v>
      </c>
      <c r="L20" s="299">
        <v>3</v>
      </c>
      <c r="M20" s="299" t="s">
        <v>26</v>
      </c>
      <c r="N20" s="294"/>
      <c r="O20" s="294"/>
      <c r="P20" s="294"/>
      <c r="Q20" s="344"/>
      <c r="R20" s="345">
        <v>1.9699999999999999E-2</v>
      </c>
      <c r="S20" s="346">
        <f t="shared" si="0"/>
        <v>5.91E-2</v>
      </c>
      <c r="T20" s="347">
        <f t="shared" si="8"/>
        <v>1.0160458452722064E-2</v>
      </c>
      <c r="U20" s="348"/>
      <c r="V20" s="294"/>
      <c r="W20" s="349"/>
      <c r="X20" s="350" t="s">
        <v>225</v>
      </c>
      <c r="Y20" s="351" t="s">
        <v>225</v>
      </c>
      <c r="Z20" s="128">
        <f>(VLOOKUP($Y20,'[1]Material DB'!$A$3:$AF$113,'[1]Material DB'!B$40,FALSE))/100*$S20</f>
        <v>0</v>
      </c>
      <c r="AA20" s="25">
        <f>(VLOOKUP($Y20,'[1]Material DB'!$A$3:$AF$113,'[1]Material DB'!C$40,FALSE))/100*$S20</f>
        <v>0</v>
      </c>
      <c r="AB20" s="25">
        <f>(VLOOKUP($Y20,'[1]Material DB'!$A$3:$AF$113,'[1]Material DB'!D$40,FALSE))/100*$S20</f>
        <v>0</v>
      </c>
      <c r="AC20" s="25">
        <f>(VLOOKUP($Y20,'[1]Material DB'!$A$3:$AF$113,'[1]Material DB'!E$40,FALSE))/100*$S20</f>
        <v>0</v>
      </c>
      <c r="AD20" s="25">
        <f>(VLOOKUP($Y20,'[1]Material DB'!$A$3:$AF$113,'[1]Material DB'!F$40,FALSE))/100*$S20</f>
        <v>1.076211E-2</v>
      </c>
      <c r="AE20" s="25">
        <f>(VLOOKUP($Y20,'[1]Material DB'!$A$3:$AF$113,'[1]Material DB'!G$40,FALSE))/100*$S20</f>
        <v>0</v>
      </c>
      <c r="AF20" s="25">
        <f>(VLOOKUP($Y20,'[1]Material DB'!$A$3:$AF$113,'[1]Material DB'!H$40,FALSE))/100*$S20</f>
        <v>0</v>
      </c>
      <c r="AG20" s="25">
        <f>(VLOOKUP($Y20,'[1]Material DB'!$A$3:$AF$113,'[1]Material DB'!I$40,FALSE))/100*$S20</f>
        <v>6.7610400000000003E-3</v>
      </c>
      <c r="AH20" s="25">
        <f>(VLOOKUP($Y20,'[1]Material DB'!$A$3:$AF$113,'[1]Material DB'!J$40,FALSE))/100*$S20</f>
        <v>0</v>
      </c>
      <c r="AI20" s="25">
        <f>(VLOOKUP($Y20,'[1]Material DB'!$A$3:$AF$113,'[1]Material DB'!K$40,FALSE))/100*$S20</f>
        <v>0</v>
      </c>
      <c r="AJ20" s="25">
        <f>(VLOOKUP($Y20,'[1]Material DB'!$A$3:$AF$113,'[1]Material DB'!L$40,FALSE))/100*$S20</f>
        <v>0</v>
      </c>
      <c r="AK20" s="25">
        <f>(VLOOKUP($Y20,'[1]Material DB'!$A$3:$AF$113,'[1]Material DB'!M$40,FALSE))/100*$S20</f>
        <v>4.4265900000000002E-3</v>
      </c>
      <c r="AL20" s="25">
        <f>(VLOOKUP($Y20,'[1]Material DB'!$A$3:$AF$113,'[1]Material DB'!N$40,FALSE))/100*$S20</f>
        <v>0</v>
      </c>
      <c r="AM20" s="25">
        <f>(VLOOKUP($Y20,'[1]Material DB'!$A$3:$AF$113,'[1]Material DB'!O$40,FALSE))/100*$S20</f>
        <v>0</v>
      </c>
      <c r="AN20" s="25">
        <f>(VLOOKUP($Y20,'[1]Material DB'!$A$3:$AF$113,'[1]Material DB'!P$40,FALSE))/100*$S20</f>
        <v>0</v>
      </c>
      <c r="AO20" s="25">
        <f>(VLOOKUP($Y20,'[1]Material DB'!$A$3:$AF$113,'[1]Material DB'!Q$40,FALSE))/100*$S20</f>
        <v>0</v>
      </c>
      <c r="AP20" s="25">
        <f>(VLOOKUP($Y20,'[1]Material DB'!$A$3:$AF$113,'[1]Material DB'!R$40,FALSE))/100*$S20</f>
        <v>0</v>
      </c>
      <c r="AQ20" s="25">
        <f>(VLOOKUP($Y20,'[1]Material DB'!$A$3:$AF$113,'[1]Material DB'!S$40,FALSE))/100*$S20</f>
        <v>2.1275999999999998E-5</v>
      </c>
      <c r="AR20" s="25">
        <f>(VLOOKUP($Y20,'[1]Material DB'!$A$3:$AF$113,'[1]Material DB'!T$40,FALSE))/100*$S20</f>
        <v>0</v>
      </c>
      <c r="AS20" s="25">
        <f>(VLOOKUP($Y20,'[1]Material DB'!$A$3:$AF$113,'[1]Material DB'!U$40,FALSE))/100*$S20</f>
        <v>0</v>
      </c>
      <c r="AT20" s="25">
        <f>(VLOOKUP($Y20,'[1]Material DB'!$A$3:$AF$113,'[1]Material DB'!V$40,FALSE))/100*$S20</f>
        <v>0</v>
      </c>
      <c r="AU20" s="25">
        <f>(VLOOKUP($Y20,'[1]Material DB'!$A$3:$AF$113,'[1]Material DB'!W$40,FALSE))/100*$S20</f>
        <v>0</v>
      </c>
      <c r="AV20" s="25">
        <f>(VLOOKUP($Y20,'[1]Material DB'!$A$3:$AF$113,'[1]Material DB'!X$40,FALSE))/100*$S20</f>
        <v>0</v>
      </c>
      <c r="AW20" s="25">
        <f>(VLOOKUP($Y20,'[1]Material DB'!$A$3:$AF$113,'[1]Material DB'!Y$40,FALSE))/100*$S20</f>
        <v>2.395914E-2</v>
      </c>
      <c r="AX20" s="25">
        <f>(VLOOKUP($Y20,'[1]Material DB'!$A$3:$AF$113,'[1]Material DB'!Z$40,FALSE))/100*$S20</f>
        <v>0</v>
      </c>
      <c r="AY20" s="25">
        <f>(VLOOKUP($Y20,'[1]Material DB'!$A$3:$AF$113,'[1]Material DB'!AA$40,FALSE))/100*$S20</f>
        <v>0</v>
      </c>
      <c r="AZ20" s="25">
        <f>(VLOOKUP($Y20,'[1]Material DB'!$A$3:$AF$113,'[1]Material DB'!AB$40,FALSE))/100*$S20</f>
        <v>0</v>
      </c>
      <c r="BA20" s="25">
        <f>(VLOOKUP($Y20,'[1]Material DB'!$A$3:$AF$113,'[1]Material DB'!AC$40,FALSE))/100*$S20</f>
        <v>1.2913350000000002E-2</v>
      </c>
      <c r="BB20" s="25">
        <f>(VLOOKUP($Y20,'[1]Material DB'!$A$3:$AF$113,'[1]Material DB'!AD$40,FALSE))/100*$S20</f>
        <v>0</v>
      </c>
      <c r="BC20" s="25">
        <f>(VLOOKUP($Y20,'[1]Material DB'!$A$3:$AF$113,'[1]Material DB'!AE$40,FALSE))/100*$S20</f>
        <v>0</v>
      </c>
      <c r="BD20" s="25">
        <f>(VLOOKUP($Y20,'[1]Material DB'!$A$3:$AF$113,'[1]Material DB'!AF$40,FALSE))/100*$S20</f>
        <v>0</v>
      </c>
      <c r="BE20" s="26">
        <f t="shared" si="2"/>
        <v>5.8843506000000004E-2</v>
      </c>
    </row>
    <row r="21" spans="1:57">
      <c r="A21" s="27"/>
      <c r="B21" s="28"/>
      <c r="C21" s="28"/>
      <c r="D21" s="28"/>
      <c r="E21" s="28"/>
      <c r="F21" s="28" t="s">
        <v>25</v>
      </c>
      <c r="G21" s="29"/>
      <c r="H21" s="30" t="s">
        <v>73</v>
      </c>
      <c r="I21" s="31"/>
      <c r="J21" s="31"/>
      <c r="K21" s="31" t="s">
        <v>44</v>
      </c>
      <c r="L21" s="299">
        <v>1</v>
      </c>
      <c r="M21" s="299" t="s">
        <v>26</v>
      </c>
      <c r="N21" s="294"/>
      <c r="O21" s="294"/>
      <c r="P21" s="294"/>
      <c r="Q21" s="344"/>
      <c r="R21" s="345">
        <v>0</v>
      </c>
      <c r="S21" s="346">
        <f t="shared" si="0"/>
        <v>0</v>
      </c>
      <c r="T21" s="347">
        <f t="shared" si="8"/>
        <v>0</v>
      </c>
      <c r="U21" s="348"/>
      <c r="V21" s="294"/>
      <c r="W21" s="349"/>
      <c r="X21" s="350"/>
      <c r="Y21" s="351"/>
      <c r="Z21" s="128" t="e">
        <f>(VLOOKUP($Y21,'[1]Material DB'!$A$3:$AF$113,'[1]Material DB'!B$40,FALSE))/100*$S21</f>
        <v>#N/A</v>
      </c>
      <c r="AA21" s="25" t="e">
        <f>(VLOOKUP($Y21,'[1]Material DB'!$A$3:$AF$113,'[1]Material DB'!C$40,FALSE))/100*$S21</f>
        <v>#N/A</v>
      </c>
      <c r="AB21" s="25" t="e">
        <f>(VLOOKUP($Y21,'[1]Material DB'!$A$3:$AF$113,'[1]Material DB'!D$40,FALSE))/100*$S21</f>
        <v>#N/A</v>
      </c>
      <c r="AC21" s="25" t="e">
        <f>(VLOOKUP($Y21,'[1]Material DB'!$A$3:$AF$113,'[1]Material DB'!E$40,FALSE))/100*$S21</f>
        <v>#N/A</v>
      </c>
      <c r="AD21" s="25" t="e">
        <f>(VLOOKUP($Y21,'[1]Material DB'!$A$3:$AF$113,'[1]Material DB'!F$40,FALSE))/100*$S21</f>
        <v>#N/A</v>
      </c>
      <c r="AE21" s="25" t="e">
        <f>(VLOOKUP($Y21,'[1]Material DB'!$A$3:$AF$113,'[1]Material DB'!G$40,FALSE))/100*$S21</f>
        <v>#N/A</v>
      </c>
      <c r="AF21" s="25" t="e">
        <f>(VLOOKUP($Y21,'[1]Material DB'!$A$3:$AF$113,'[1]Material DB'!H$40,FALSE))/100*$S21</f>
        <v>#N/A</v>
      </c>
      <c r="AG21" s="25" t="e">
        <f>(VLOOKUP($Y21,'[1]Material DB'!$A$3:$AF$113,'[1]Material DB'!I$40,FALSE))/100*$S21</f>
        <v>#N/A</v>
      </c>
      <c r="AH21" s="25" t="e">
        <f>(VLOOKUP($Y21,'[1]Material DB'!$A$3:$AF$113,'[1]Material DB'!J$40,FALSE))/100*$S21</f>
        <v>#N/A</v>
      </c>
      <c r="AI21" s="25" t="e">
        <f>(VLOOKUP($Y21,'[1]Material DB'!$A$3:$AF$113,'[1]Material DB'!K$40,FALSE))/100*$S21</f>
        <v>#N/A</v>
      </c>
      <c r="AJ21" s="25" t="e">
        <f>(VLOOKUP($Y21,'[1]Material DB'!$A$3:$AF$113,'[1]Material DB'!L$40,FALSE))/100*$S21</f>
        <v>#N/A</v>
      </c>
      <c r="AK21" s="25" t="e">
        <f>(VLOOKUP($Y21,'[1]Material DB'!$A$3:$AF$113,'[1]Material DB'!M$40,FALSE))/100*$S21</f>
        <v>#N/A</v>
      </c>
      <c r="AL21" s="25" t="e">
        <f>(VLOOKUP($Y21,'[1]Material DB'!$A$3:$AF$113,'[1]Material DB'!N$40,FALSE))/100*$S21</f>
        <v>#N/A</v>
      </c>
      <c r="AM21" s="25" t="e">
        <f>(VLOOKUP($Y21,'[1]Material DB'!$A$3:$AF$113,'[1]Material DB'!O$40,FALSE))/100*$S21</f>
        <v>#N/A</v>
      </c>
      <c r="AN21" s="25" t="e">
        <f>(VLOOKUP($Y21,'[1]Material DB'!$A$3:$AF$113,'[1]Material DB'!P$40,FALSE))/100*$S21</f>
        <v>#N/A</v>
      </c>
      <c r="AO21" s="25" t="e">
        <f>(VLOOKUP($Y21,'[1]Material DB'!$A$3:$AF$113,'[1]Material DB'!Q$40,FALSE))/100*$S21</f>
        <v>#N/A</v>
      </c>
      <c r="AP21" s="25" t="e">
        <f>(VLOOKUP($Y21,'[1]Material DB'!$A$3:$AF$113,'[1]Material DB'!R$40,FALSE))/100*$S21</f>
        <v>#N/A</v>
      </c>
      <c r="AQ21" s="25" t="e">
        <f>(VLOOKUP($Y21,'[1]Material DB'!$A$3:$AF$113,'[1]Material DB'!S$40,FALSE))/100*$S21</f>
        <v>#N/A</v>
      </c>
      <c r="AR21" s="25" t="e">
        <f>(VLOOKUP($Y21,'[1]Material DB'!$A$3:$AF$113,'[1]Material DB'!T$40,FALSE))/100*$S21</f>
        <v>#N/A</v>
      </c>
      <c r="AS21" s="25" t="e">
        <f>(VLOOKUP($Y21,'[1]Material DB'!$A$3:$AF$113,'[1]Material DB'!U$40,FALSE))/100*$S21</f>
        <v>#N/A</v>
      </c>
      <c r="AT21" s="25" t="e">
        <f>(VLOOKUP($Y21,'[1]Material DB'!$A$3:$AF$113,'[1]Material DB'!V$40,FALSE))/100*$S21</f>
        <v>#N/A</v>
      </c>
      <c r="AU21" s="25" t="e">
        <f>(VLOOKUP($Y21,'[1]Material DB'!$A$3:$AF$113,'[1]Material DB'!W$40,FALSE))/100*$S21</f>
        <v>#N/A</v>
      </c>
      <c r="AV21" s="25" t="e">
        <f>(VLOOKUP($Y21,'[1]Material DB'!$A$3:$AF$113,'[1]Material DB'!X$40,FALSE))/100*$S21</f>
        <v>#N/A</v>
      </c>
      <c r="AW21" s="25" t="e">
        <f>(VLOOKUP($Y21,'[1]Material DB'!$A$3:$AF$113,'[1]Material DB'!Y$40,FALSE))/100*$S21</f>
        <v>#N/A</v>
      </c>
      <c r="AX21" s="25" t="e">
        <f>(VLOOKUP($Y21,'[1]Material DB'!$A$3:$AF$113,'[1]Material DB'!Z$40,FALSE))/100*$S21</f>
        <v>#N/A</v>
      </c>
      <c r="AY21" s="25" t="e">
        <f>(VLOOKUP($Y21,'[1]Material DB'!$A$3:$AF$113,'[1]Material DB'!AA$40,FALSE))/100*$S21</f>
        <v>#N/A</v>
      </c>
      <c r="AZ21" s="25" t="e">
        <f>(VLOOKUP($Y21,'[1]Material DB'!$A$3:$AF$113,'[1]Material DB'!AB$40,FALSE))/100*$S21</f>
        <v>#N/A</v>
      </c>
      <c r="BA21" s="25" t="e">
        <f>(VLOOKUP($Y21,'[1]Material DB'!$A$3:$AF$113,'[1]Material DB'!AC$40,FALSE))/100*$S21</f>
        <v>#N/A</v>
      </c>
      <c r="BB21" s="25" t="e">
        <f>(VLOOKUP($Y21,'[1]Material DB'!$A$3:$AF$113,'[1]Material DB'!AD$40,FALSE))/100*$S21</f>
        <v>#N/A</v>
      </c>
      <c r="BC21" s="25" t="e">
        <f>(VLOOKUP($Y21,'[1]Material DB'!$A$3:$AF$113,'[1]Material DB'!AE$40,FALSE))/100*$S21</f>
        <v>#N/A</v>
      </c>
      <c r="BD21" s="25" t="e">
        <f>(VLOOKUP($Y21,'[1]Material DB'!$A$3:$AF$113,'[1]Material DB'!AF$40,FALSE))/100*$S21</f>
        <v>#N/A</v>
      </c>
      <c r="BE21" s="40" t="e">
        <f t="shared" si="2"/>
        <v>#N/A</v>
      </c>
    </row>
    <row r="22" spans="1:57">
      <c r="A22" s="27"/>
      <c r="B22" s="28"/>
      <c r="C22" s="28"/>
      <c r="D22" s="28"/>
      <c r="E22" s="28"/>
      <c r="F22" s="28" t="s">
        <v>25</v>
      </c>
      <c r="G22" s="29"/>
      <c r="H22" s="30" t="s">
        <v>74</v>
      </c>
      <c r="I22" s="31"/>
      <c r="J22" s="31"/>
      <c r="K22" s="31" t="s">
        <v>222</v>
      </c>
      <c r="L22" s="299">
        <v>51</v>
      </c>
      <c r="M22" s="299" t="s">
        <v>160</v>
      </c>
      <c r="N22" s="294"/>
      <c r="O22" s="294"/>
      <c r="P22" s="294"/>
      <c r="Q22" s="344"/>
      <c r="R22" s="345">
        <v>1.6000000000000001E-3</v>
      </c>
      <c r="S22" s="346">
        <f t="shared" si="0"/>
        <v>8.1600000000000006E-2</v>
      </c>
      <c r="T22" s="347">
        <f t="shared" si="8"/>
        <v>1.4028653295128941E-2</v>
      </c>
      <c r="U22" s="348"/>
      <c r="V22" s="294"/>
      <c r="W22" s="349"/>
      <c r="X22" s="350" t="s">
        <v>222</v>
      </c>
      <c r="Y22" s="351" t="s">
        <v>222</v>
      </c>
      <c r="Z22" s="128">
        <f>(VLOOKUP($Y22,'[1]Material DB'!$A$3:$AF$113,'[1]Material DB'!B$40,FALSE))/100*$S22</f>
        <v>0</v>
      </c>
      <c r="AA22" s="25">
        <f>(VLOOKUP($Y22,'[1]Material DB'!$A$3:$AF$113,'[1]Material DB'!C$40,FALSE))/100*$S22</f>
        <v>0</v>
      </c>
      <c r="AB22" s="25">
        <f>(VLOOKUP($Y22,'[1]Material DB'!$A$3:$AF$113,'[1]Material DB'!D$40,FALSE))/100*$S22</f>
        <v>0</v>
      </c>
      <c r="AC22" s="25">
        <f>(VLOOKUP($Y22,'[1]Material DB'!$A$3:$AF$113,'[1]Material DB'!E$40,FALSE))/100*$S22</f>
        <v>0</v>
      </c>
      <c r="AD22" s="25">
        <f>(VLOOKUP($Y22,'[1]Material DB'!$A$3:$AF$113,'[1]Material DB'!F$40,FALSE))/100*$S22</f>
        <v>0</v>
      </c>
      <c r="AE22" s="25">
        <f>(VLOOKUP($Y22,'[1]Material DB'!$A$3:$AF$113,'[1]Material DB'!G$40,FALSE))/100*$S22</f>
        <v>0</v>
      </c>
      <c r="AF22" s="25">
        <f>(VLOOKUP($Y22,'[1]Material DB'!$A$3:$AF$113,'[1]Material DB'!H$40,FALSE))/100*$S22</f>
        <v>0</v>
      </c>
      <c r="AG22" s="25">
        <f>(VLOOKUP($Y22,'[1]Material DB'!$A$3:$AF$113,'[1]Material DB'!I$40,FALSE))/100*$S22</f>
        <v>0</v>
      </c>
      <c r="AH22" s="25">
        <f>(VLOOKUP($Y22,'[1]Material DB'!$A$3:$AF$113,'[1]Material DB'!J$40,FALSE))/100*$S22</f>
        <v>0</v>
      </c>
      <c r="AI22" s="25">
        <f>(VLOOKUP($Y22,'[1]Material DB'!$A$3:$AF$113,'[1]Material DB'!K$40,FALSE))/100*$S22</f>
        <v>0</v>
      </c>
      <c r="AJ22" s="25">
        <f>(VLOOKUP($Y22,'[1]Material DB'!$A$3:$AF$113,'[1]Material DB'!L$40,FALSE))/100*$S22</f>
        <v>0</v>
      </c>
      <c r="AK22" s="25">
        <f>(VLOOKUP($Y22,'[1]Material DB'!$A$3:$AF$113,'[1]Material DB'!M$40,FALSE))/100*$S22</f>
        <v>0</v>
      </c>
      <c r="AL22" s="25">
        <f>(VLOOKUP($Y22,'[1]Material DB'!$A$3:$AF$113,'[1]Material DB'!N$40,FALSE))/100*$S22</f>
        <v>0</v>
      </c>
      <c r="AM22" s="25">
        <f>(VLOOKUP($Y22,'[1]Material DB'!$A$3:$AF$113,'[1]Material DB'!O$40,FALSE))/100*$S22</f>
        <v>0</v>
      </c>
      <c r="AN22" s="25">
        <f>(VLOOKUP($Y22,'[1]Material DB'!$A$3:$AF$113,'[1]Material DB'!P$40,FALSE))/100*$S22</f>
        <v>0</v>
      </c>
      <c r="AO22" s="25">
        <f>(VLOOKUP($Y22,'[1]Material DB'!$A$3:$AF$113,'[1]Material DB'!Q$40,FALSE))/100*$S22</f>
        <v>0</v>
      </c>
      <c r="AP22" s="25">
        <f>(VLOOKUP($Y22,'[1]Material DB'!$A$3:$AF$113,'[1]Material DB'!R$40,FALSE))/100*$S22</f>
        <v>0</v>
      </c>
      <c r="AQ22" s="25">
        <f>(VLOOKUP($Y22,'[1]Material DB'!$A$3:$AF$113,'[1]Material DB'!S$40,FALSE))/100*$S22</f>
        <v>0</v>
      </c>
      <c r="AR22" s="25">
        <f>(VLOOKUP($Y22,'[1]Material DB'!$A$3:$AF$113,'[1]Material DB'!T$40,FALSE))/100*$S22</f>
        <v>0</v>
      </c>
      <c r="AS22" s="25">
        <f>(VLOOKUP($Y22,'[1]Material DB'!$A$3:$AF$113,'[1]Material DB'!U$40,FALSE))/100*$S22</f>
        <v>0</v>
      </c>
      <c r="AT22" s="25">
        <f>(VLOOKUP($Y22,'[1]Material DB'!$A$3:$AF$113,'[1]Material DB'!V$40,FALSE))/100*$S22</f>
        <v>0</v>
      </c>
      <c r="AU22" s="25">
        <f>(VLOOKUP($Y22,'[1]Material DB'!$A$3:$AF$113,'[1]Material DB'!W$40,FALSE))/100*$S22</f>
        <v>0</v>
      </c>
      <c r="AV22" s="25">
        <f>(VLOOKUP($Y22,'[1]Material DB'!$A$3:$AF$113,'[1]Material DB'!X$40,FALSE))/100*$S22</f>
        <v>0</v>
      </c>
      <c r="AW22" s="25">
        <f>(VLOOKUP($Y22,'[1]Material DB'!$A$3:$AF$113,'[1]Material DB'!Y$40,FALSE))/100*$S22</f>
        <v>0</v>
      </c>
      <c r="AX22" s="25">
        <f>(VLOOKUP($Y22,'[1]Material DB'!$A$3:$AF$113,'[1]Material DB'!Z$40,FALSE))/100*$S22</f>
        <v>0</v>
      </c>
      <c r="AY22" s="25">
        <f>(VLOOKUP($Y22,'[1]Material DB'!$A$3:$AF$113,'[1]Material DB'!AA$40,FALSE))/100*$S22</f>
        <v>0</v>
      </c>
      <c r="AZ22" s="25">
        <f>(VLOOKUP($Y22,'[1]Material DB'!$A$3:$AF$113,'[1]Material DB'!AB$40,FALSE))/100*$S22</f>
        <v>4.2742080000000009E-2</v>
      </c>
      <c r="BA22" s="25">
        <f>(VLOOKUP($Y22,'[1]Material DB'!$A$3:$AF$113,'[1]Material DB'!AC$40,FALSE))/100*$S22</f>
        <v>0</v>
      </c>
      <c r="BB22" s="25">
        <f>(VLOOKUP($Y22,'[1]Material DB'!$A$3:$AF$113,'[1]Material DB'!AD$40,FALSE))/100*$S22</f>
        <v>0</v>
      </c>
      <c r="BC22" s="25">
        <f>(VLOOKUP($Y22,'[1]Material DB'!$A$3:$AF$113,'[1]Material DB'!AE$40,FALSE))/100*$S22</f>
        <v>0</v>
      </c>
      <c r="BD22" s="25">
        <f>(VLOOKUP($Y22,'[1]Material DB'!$A$3:$AF$113,'[1]Material DB'!AF$40,FALSE))/100*$S22</f>
        <v>3.8857919999999997E-2</v>
      </c>
      <c r="BE22" s="40">
        <f t="shared" si="2"/>
        <v>8.1600000000000006E-2</v>
      </c>
    </row>
    <row r="23" spans="1:57">
      <c r="A23" s="10"/>
      <c r="B23" s="11"/>
      <c r="C23" s="11"/>
      <c r="D23" s="11"/>
      <c r="E23" s="11"/>
      <c r="F23" s="11" t="s">
        <v>206</v>
      </c>
      <c r="G23" s="83"/>
      <c r="H23" s="13" t="s">
        <v>75</v>
      </c>
      <c r="I23" s="14"/>
      <c r="J23" s="14"/>
      <c r="K23" s="14" t="s">
        <v>45</v>
      </c>
      <c r="L23" s="299">
        <v>1</v>
      </c>
      <c r="M23" s="299" t="s">
        <v>26</v>
      </c>
      <c r="N23" s="294"/>
      <c r="O23" s="294"/>
      <c r="P23" s="294"/>
      <c r="Q23" s="344"/>
      <c r="R23" s="345">
        <v>0.45879999999999999</v>
      </c>
      <c r="S23" s="346">
        <f t="shared" si="0"/>
        <v>0.45879999999999999</v>
      </c>
      <c r="T23" s="347">
        <f t="shared" si="8"/>
        <v>7.8876790830945565E-2</v>
      </c>
      <c r="U23" s="348"/>
      <c r="V23" s="294"/>
      <c r="W23" s="349"/>
      <c r="X23" s="350" t="s">
        <v>45</v>
      </c>
      <c r="Y23" s="351" t="s">
        <v>45</v>
      </c>
      <c r="Z23" s="128">
        <f>(VLOOKUP($Y23,'[1]Material DB'!$A$3:$AF$113,'[1]Material DB'!B$40,FALSE))/100*$S23</f>
        <v>1.3396959999999999E-2</v>
      </c>
      <c r="AA23" s="25">
        <f>(VLOOKUP($Y23,'[1]Material DB'!$A$3:$AF$113,'[1]Material DB'!C$40,FALSE))/100*$S23</f>
        <v>0</v>
      </c>
      <c r="AB23" s="25">
        <f>(VLOOKUP($Y23,'[1]Material DB'!$A$3:$AF$113,'[1]Material DB'!D$40,FALSE))/100*$S23</f>
        <v>0.21788412000000001</v>
      </c>
      <c r="AC23" s="25">
        <f>(VLOOKUP($Y23,'[1]Material DB'!$A$3:$AF$113,'[1]Material DB'!E$40,FALSE))/100*$S23</f>
        <v>1.321344E-2</v>
      </c>
      <c r="AD23" s="25">
        <f>(VLOOKUP($Y23,'[1]Material DB'!$A$3:$AF$113,'[1]Material DB'!F$40,FALSE))/100*$S23</f>
        <v>5.8772279999999996E-2</v>
      </c>
      <c r="AE23" s="25">
        <f>(VLOOKUP($Y23,'[1]Material DB'!$A$3:$AF$113,'[1]Material DB'!G$40,FALSE))/100*$S23</f>
        <v>0</v>
      </c>
      <c r="AF23" s="25">
        <f>(VLOOKUP($Y23,'[1]Material DB'!$A$3:$AF$113,'[1]Material DB'!H$40,FALSE))/100*$S23</f>
        <v>0</v>
      </c>
      <c r="AG23" s="25">
        <f>(VLOOKUP($Y23,'[1]Material DB'!$A$3:$AF$113,'[1]Material DB'!I$40,FALSE))/100*$S23</f>
        <v>0</v>
      </c>
      <c r="AH23" s="25">
        <f>(VLOOKUP($Y23,'[1]Material DB'!$A$3:$AF$113,'[1]Material DB'!J$40,FALSE))/100*$S23</f>
        <v>0</v>
      </c>
      <c r="AI23" s="25">
        <f>(VLOOKUP($Y23,'[1]Material DB'!$A$3:$AF$113,'[1]Material DB'!K$40,FALSE))/100*$S23</f>
        <v>0</v>
      </c>
      <c r="AJ23" s="25">
        <f>(VLOOKUP($Y23,'[1]Material DB'!$A$3:$AF$113,'[1]Material DB'!L$40,FALSE))/100*$S23</f>
        <v>0</v>
      </c>
      <c r="AK23" s="25">
        <f>(VLOOKUP($Y23,'[1]Material DB'!$A$3:$AF$113,'[1]Material DB'!M$40,FALSE))/100*$S23</f>
        <v>0</v>
      </c>
      <c r="AL23" s="25">
        <f>(VLOOKUP($Y23,'[1]Material DB'!$A$3:$AF$113,'[1]Material DB'!N$40,FALSE))/100*$S23</f>
        <v>0</v>
      </c>
      <c r="AM23" s="25">
        <f>(VLOOKUP($Y23,'[1]Material DB'!$A$3:$AF$113,'[1]Material DB'!O$40,FALSE))/100*$S23</f>
        <v>0</v>
      </c>
      <c r="AN23" s="25">
        <f>(VLOOKUP($Y23,'[1]Material DB'!$A$3:$AF$113,'[1]Material DB'!P$40,FALSE))/100*$S23</f>
        <v>0</v>
      </c>
      <c r="AO23" s="25">
        <f>(VLOOKUP($Y23,'[1]Material DB'!$A$3:$AF$113,'[1]Material DB'!Q$40,FALSE))/100*$S23</f>
        <v>0</v>
      </c>
      <c r="AP23" s="25">
        <f>(VLOOKUP($Y23,'[1]Material DB'!$A$3:$AF$113,'[1]Material DB'!R$40,FALSE))/100*$S23</f>
        <v>0</v>
      </c>
      <c r="AQ23" s="25">
        <f>(VLOOKUP($Y23,'[1]Material DB'!$A$3:$AF$113,'[1]Material DB'!S$40,FALSE))/100*$S23</f>
        <v>8.2125199999999992E-3</v>
      </c>
      <c r="AR23" s="25">
        <f>(VLOOKUP($Y23,'[1]Material DB'!$A$3:$AF$113,'[1]Material DB'!T$40,FALSE))/100*$S23</f>
        <v>0.14654072000000001</v>
      </c>
      <c r="AS23" s="25">
        <f>(VLOOKUP($Y23,'[1]Material DB'!$A$3:$AF$113,'[1]Material DB'!U$40,FALSE))/100*$S23</f>
        <v>0</v>
      </c>
      <c r="AT23" s="25">
        <f>(VLOOKUP($Y23,'[1]Material DB'!$A$3:$AF$113,'[1]Material DB'!V$40,FALSE))/100*$S23</f>
        <v>0</v>
      </c>
      <c r="AU23" s="25">
        <f>(VLOOKUP($Y23,'[1]Material DB'!$A$3:$AF$113,'[1]Material DB'!W$40,FALSE))/100*$S23</f>
        <v>0</v>
      </c>
      <c r="AV23" s="25">
        <f>(VLOOKUP($Y23,'[1]Material DB'!$A$3:$AF$113,'[1]Material DB'!X$40,FALSE))/100*$S23</f>
        <v>0</v>
      </c>
      <c r="AW23" s="25">
        <f>(VLOOKUP($Y23,'[1]Material DB'!$A$3:$AF$113,'[1]Material DB'!Y$40,FALSE))/100*$S23</f>
        <v>0</v>
      </c>
      <c r="AX23" s="25">
        <f>(VLOOKUP($Y23,'[1]Material DB'!$A$3:$AF$113,'[1]Material DB'!Z$40,FALSE))/100*$S23</f>
        <v>0</v>
      </c>
      <c r="AY23" s="25">
        <f>(VLOOKUP($Y23,'[1]Material DB'!$A$3:$AF$113,'[1]Material DB'!AA$40,FALSE))/100*$S23</f>
        <v>0</v>
      </c>
      <c r="AZ23" s="25">
        <f>(VLOOKUP($Y23,'[1]Material DB'!$A$3:$AF$113,'[1]Material DB'!AB$40,FALSE))/100*$S23</f>
        <v>0</v>
      </c>
      <c r="BA23" s="25">
        <f>(VLOOKUP($Y23,'[1]Material DB'!$A$3:$AF$113,'[1]Material DB'!AC$40,FALSE))/100*$S23</f>
        <v>0</v>
      </c>
      <c r="BB23" s="25">
        <f>(VLOOKUP($Y23,'[1]Material DB'!$A$3:$AF$113,'[1]Material DB'!AD$40,FALSE))/100*$S23</f>
        <v>0</v>
      </c>
      <c r="BC23" s="25">
        <f>(VLOOKUP($Y23,'[1]Material DB'!$A$3:$AF$113,'[1]Material DB'!AE$40,FALSE))/100*$S23</f>
        <v>7.7996000000000001E-4</v>
      </c>
      <c r="BD23" s="25">
        <f>(VLOOKUP($Y23,'[1]Material DB'!$A$3:$AF$113,'[1]Material DB'!AF$40,FALSE))/100*$S23</f>
        <v>0</v>
      </c>
      <c r="BE23" s="26">
        <f t="shared" si="2"/>
        <v>0.45880000000000004</v>
      </c>
    </row>
    <row r="24" spans="1:57">
      <c r="A24" s="27"/>
      <c r="B24" s="28"/>
      <c r="C24" s="28"/>
      <c r="D24" s="28"/>
      <c r="E24" s="28" t="s">
        <v>25</v>
      </c>
      <c r="F24" s="28"/>
      <c r="G24" s="29"/>
      <c r="H24" s="30" t="s">
        <v>76</v>
      </c>
      <c r="I24" s="31"/>
      <c r="J24" s="31"/>
      <c r="K24" s="31" t="s">
        <v>46</v>
      </c>
      <c r="L24" s="15">
        <v>1</v>
      </c>
      <c r="M24" s="44"/>
      <c r="N24" s="45"/>
      <c r="O24" s="32"/>
      <c r="P24" s="32"/>
      <c r="Q24" s="32"/>
      <c r="R24" s="46">
        <f>R36-S17-SUM(S12:S15)-SUM(S8:S10)-SUM(S4)</f>
        <v>3.8383985930666658</v>
      </c>
      <c r="S24" s="35">
        <f t="shared" ref="S24:S34" si="9">L24*R24</f>
        <v>3.8383985930666658</v>
      </c>
      <c r="T24" s="36">
        <f t="shared" ref="T24:T35" si="10">S24/R$36</f>
        <v>0.65989660625787949</v>
      </c>
      <c r="U24" s="151"/>
      <c r="V24" s="28"/>
      <c r="W24" s="37"/>
      <c r="X24" s="147" t="s">
        <v>27</v>
      </c>
      <c r="Y24" s="148" t="s">
        <v>27</v>
      </c>
      <c r="Z24" s="277">
        <f>(SUMIF(Z25,"&gt;0")+SUMIF(Z29:Z33,"&gt;0"))*$L24</f>
        <v>1.05833E-2</v>
      </c>
      <c r="AA24" s="277">
        <f t="shared" ref="AA24:BD24" si="11">(SUMIF(AA25,"&gt;0")+SUMIF(AA29:AA33,"&gt;0"))*$L24</f>
        <v>0</v>
      </c>
      <c r="AB24" s="277">
        <f t="shared" si="11"/>
        <v>0.11374140000000001</v>
      </c>
      <c r="AC24" s="277">
        <f t="shared" si="11"/>
        <v>0</v>
      </c>
      <c r="AD24" s="277">
        <f t="shared" si="11"/>
        <v>0.18119540000000001</v>
      </c>
      <c r="AE24" s="277">
        <f t="shared" si="11"/>
        <v>0</v>
      </c>
      <c r="AF24" s="277">
        <f t="shared" si="11"/>
        <v>0</v>
      </c>
      <c r="AG24" s="277">
        <f t="shared" si="11"/>
        <v>0</v>
      </c>
      <c r="AH24" s="277">
        <f t="shared" si="11"/>
        <v>0.13612915</v>
      </c>
      <c r="AI24" s="277">
        <f t="shared" si="11"/>
        <v>0</v>
      </c>
      <c r="AJ24" s="277">
        <f t="shared" si="11"/>
        <v>0</v>
      </c>
      <c r="AK24" s="277">
        <f t="shared" si="11"/>
        <v>0</v>
      </c>
      <c r="AL24" s="277">
        <f t="shared" si="11"/>
        <v>0</v>
      </c>
      <c r="AM24" s="277">
        <f t="shared" si="11"/>
        <v>0</v>
      </c>
      <c r="AN24" s="277">
        <f t="shared" si="11"/>
        <v>0</v>
      </c>
      <c r="AO24" s="277">
        <f t="shared" si="11"/>
        <v>0</v>
      </c>
      <c r="AP24" s="277">
        <f t="shared" si="11"/>
        <v>0</v>
      </c>
      <c r="AQ24" s="277">
        <f t="shared" si="11"/>
        <v>0</v>
      </c>
      <c r="AR24" s="277">
        <f t="shared" si="11"/>
        <v>0.13983660000000001</v>
      </c>
      <c r="AS24" s="277">
        <f t="shared" si="11"/>
        <v>0</v>
      </c>
      <c r="AT24" s="277">
        <f t="shared" si="11"/>
        <v>0</v>
      </c>
      <c r="AU24" s="277">
        <f t="shared" si="11"/>
        <v>0</v>
      </c>
      <c r="AV24" s="277">
        <f t="shared" si="11"/>
        <v>0</v>
      </c>
      <c r="AW24" s="277">
        <f t="shared" si="11"/>
        <v>0</v>
      </c>
      <c r="AX24" s="277">
        <f t="shared" si="11"/>
        <v>0</v>
      </c>
      <c r="AY24" s="277">
        <f t="shared" si="11"/>
        <v>0</v>
      </c>
      <c r="AZ24" s="277">
        <f t="shared" si="11"/>
        <v>1.3598200000000001E-3</v>
      </c>
      <c r="BA24" s="277">
        <f t="shared" si="11"/>
        <v>0</v>
      </c>
      <c r="BB24" s="277">
        <f t="shared" si="11"/>
        <v>0</v>
      </c>
      <c r="BC24" s="277">
        <f t="shared" si="11"/>
        <v>0</v>
      </c>
      <c r="BD24" s="277">
        <f t="shared" si="11"/>
        <v>7.8980000000000001E-4</v>
      </c>
      <c r="BE24" s="281">
        <f t="shared" si="2"/>
        <v>0.58363546999999993</v>
      </c>
    </row>
    <row r="25" spans="1:57">
      <c r="A25" s="27"/>
      <c r="B25" s="28"/>
      <c r="C25" s="28"/>
      <c r="D25" s="28"/>
      <c r="E25" s="28"/>
      <c r="F25" s="28" t="s">
        <v>25</v>
      </c>
      <c r="G25" s="29"/>
      <c r="H25" s="30" t="s">
        <v>77</v>
      </c>
      <c r="I25" s="31"/>
      <c r="J25" s="31"/>
      <c r="K25" s="31" t="s">
        <v>47</v>
      </c>
      <c r="L25" s="15">
        <v>1</v>
      </c>
      <c r="M25" s="44"/>
      <c r="N25" s="45"/>
      <c r="O25" s="32"/>
      <c r="P25" s="32"/>
      <c r="Q25" s="32"/>
      <c r="R25" s="50">
        <f>S26+S27</f>
        <v>0.5837</v>
      </c>
      <c r="S25" s="35">
        <f t="shared" si="9"/>
        <v>0.5837</v>
      </c>
      <c r="T25" s="36">
        <f t="shared" si="10"/>
        <v>0.10034957020057307</v>
      </c>
      <c r="U25" s="151"/>
      <c r="V25" s="28"/>
      <c r="W25" s="42"/>
      <c r="X25" s="147" t="s">
        <v>27</v>
      </c>
      <c r="Y25" s="149" t="s">
        <v>27</v>
      </c>
      <c r="Z25" s="277">
        <f>SUMIF(Z26:Z28,"&gt;0")*$L25</f>
        <v>1.05833E-2</v>
      </c>
      <c r="AA25" s="277">
        <f t="shared" ref="AA25:BD25" si="12">SUMIF(AA26:AA28,"&gt;0")*$L25</f>
        <v>0</v>
      </c>
      <c r="AB25" s="277">
        <f t="shared" si="12"/>
        <v>0.11374140000000001</v>
      </c>
      <c r="AC25" s="277">
        <f t="shared" si="12"/>
        <v>0</v>
      </c>
      <c r="AD25" s="277">
        <f t="shared" si="12"/>
        <v>0.18119540000000001</v>
      </c>
      <c r="AE25" s="277">
        <f t="shared" si="12"/>
        <v>0</v>
      </c>
      <c r="AF25" s="277">
        <f t="shared" si="12"/>
        <v>0</v>
      </c>
      <c r="AG25" s="277">
        <f t="shared" si="12"/>
        <v>0</v>
      </c>
      <c r="AH25" s="277">
        <f t="shared" si="12"/>
        <v>0.13612915</v>
      </c>
      <c r="AI25" s="277">
        <f t="shared" si="12"/>
        <v>0</v>
      </c>
      <c r="AJ25" s="277">
        <f t="shared" si="12"/>
        <v>0</v>
      </c>
      <c r="AK25" s="277">
        <f t="shared" si="12"/>
        <v>0</v>
      </c>
      <c r="AL25" s="277">
        <f t="shared" si="12"/>
        <v>0</v>
      </c>
      <c r="AM25" s="277">
        <f t="shared" si="12"/>
        <v>0</v>
      </c>
      <c r="AN25" s="277">
        <f t="shared" si="12"/>
        <v>0</v>
      </c>
      <c r="AO25" s="277">
        <f t="shared" si="12"/>
        <v>0</v>
      </c>
      <c r="AP25" s="277">
        <f t="shared" si="12"/>
        <v>0</v>
      </c>
      <c r="AQ25" s="277">
        <f t="shared" si="12"/>
        <v>0</v>
      </c>
      <c r="AR25" s="277">
        <f t="shared" si="12"/>
        <v>0.13983660000000001</v>
      </c>
      <c r="AS25" s="277">
        <f t="shared" si="12"/>
        <v>0</v>
      </c>
      <c r="AT25" s="277">
        <f t="shared" si="12"/>
        <v>0</v>
      </c>
      <c r="AU25" s="277">
        <f t="shared" si="12"/>
        <v>0</v>
      </c>
      <c r="AV25" s="277">
        <f t="shared" si="12"/>
        <v>0</v>
      </c>
      <c r="AW25" s="277">
        <f t="shared" si="12"/>
        <v>0</v>
      </c>
      <c r="AX25" s="277">
        <f t="shared" si="12"/>
        <v>0</v>
      </c>
      <c r="AY25" s="277">
        <f t="shared" si="12"/>
        <v>0</v>
      </c>
      <c r="AZ25" s="277">
        <f t="shared" si="12"/>
        <v>1.3598200000000001E-3</v>
      </c>
      <c r="BA25" s="277">
        <f t="shared" si="12"/>
        <v>0</v>
      </c>
      <c r="BB25" s="277">
        <f t="shared" si="12"/>
        <v>0</v>
      </c>
      <c r="BC25" s="277">
        <f t="shared" si="12"/>
        <v>0</v>
      </c>
      <c r="BD25" s="277">
        <f t="shared" si="12"/>
        <v>7.8980000000000001E-4</v>
      </c>
      <c r="BE25" s="281">
        <f t="shared" si="2"/>
        <v>0.58363546999999993</v>
      </c>
    </row>
    <row r="26" spans="1:57">
      <c r="A26" s="27"/>
      <c r="B26" s="28"/>
      <c r="C26" s="28"/>
      <c r="D26" s="28"/>
      <c r="E26" s="28"/>
      <c r="F26" s="28"/>
      <c r="G26" s="29" t="s">
        <v>25</v>
      </c>
      <c r="H26" s="30" t="s">
        <v>78</v>
      </c>
      <c r="I26" s="31"/>
      <c r="J26" s="31"/>
      <c r="K26" s="31" t="s">
        <v>48</v>
      </c>
      <c r="L26" s="15">
        <v>1</v>
      </c>
      <c r="M26" s="44"/>
      <c r="N26" s="45"/>
      <c r="O26" s="32"/>
      <c r="P26" s="32"/>
      <c r="Q26" s="32"/>
      <c r="R26" s="46">
        <v>0.58150000000000002</v>
      </c>
      <c r="S26" s="35">
        <f t="shared" si="9"/>
        <v>0.58150000000000002</v>
      </c>
      <c r="T26" s="36">
        <f t="shared" si="10"/>
        <v>9.9971346704871067E-2</v>
      </c>
      <c r="U26" s="151"/>
      <c r="V26" s="28"/>
      <c r="W26" s="42"/>
      <c r="X26" s="27" t="s">
        <v>48</v>
      </c>
      <c r="Y26" s="29" t="s">
        <v>48</v>
      </c>
      <c r="Z26" s="128">
        <f>(VLOOKUP($Y26,'[1]Material DB'!$A$3:$AF$113,'[1]Material DB'!B$40,FALSE))/100*$S26</f>
        <v>1.05833E-2</v>
      </c>
      <c r="AA26" s="25">
        <f>(VLOOKUP($Y26,'[1]Material DB'!$A$3:$AF$113,'[1]Material DB'!C$40,FALSE))/100*$S26</f>
        <v>0</v>
      </c>
      <c r="AB26" s="25">
        <f>(VLOOKUP($Y26,'[1]Material DB'!$A$3:$AF$113,'[1]Material DB'!D$40,FALSE))/100*$S26</f>
        <v>0.11374140000000001</v>
      </c>
      <c r="AC26" s="25">
        <f>(VLOOKUP($Y26,'[1]Material DB'!$A$3:$AF$113,'[1]Material DB'!E$40,FALSE))/100*$S26</f>
        <v>0</v>
      </c>
      <c r="AD26" s="25">
        <f>(VLOOKUP($Y26,'[1]Material DB'!$A$3:$AF$113,'[1]Material DB'!F$40,FALSE))/100*$S26</f>
        <v>0.18119540000000001</v>
      </c>
      <c r="AE26" s="25">
        <f>(VLOOKUP($Y26,'[1]Material DB'!$A$3:$AF$113,'[1]Material DB'!G$40,FALSE))/100*$S26</f>
        <v>0</v>
      </c>
      <c r="AF26" s="25">
        <f>(VLOOKUP($Y26,'[1]Material DB'!$A$3:$AF$113,'[1]Material DB'!H$40,FALSE))/100*$S26</f>
        <v>0</v>
      </c>
      <c r="AG26" s="25">
        <f>(VLOOKUP($Y26,'[1]Material DB'!$A$3:$AF$113,'[1]Material DB'!I$40,FALSE))/100*$S26</f>
        <v>0</v>
      </c>
      <c r="AH26" s="25">
        <f>(VLOOKUP($Y26,'[1]Material DB'!$A$3:$AF$113,'[1]Material DB'!J$40,FALSE))/100*$S26</f>
        <v>0.13612915</v>
      </c>
      <c r="AI26" s="25">
        <f>(VLOOKUP($Y26,'[1]Material DB'!$A$3:$AF$113,'[1]Material DB'!K$40,FALSE))/100*$S26</f>
        <v>0</v>
      </c>
      <c r="AJ26" s="25">
        <f>(VLOOKUP($Y26,'[1]Material DB'!$A$3:$AF$113,'[1]Material DB'!L$40,FALSE))/100*$S26</f>
        <v>0</v>
      </c>
      <c r="AK26" s="25">
        <f>(VLOOKUP($Y26,'[1]Material DB'!$A$3:$AF$113,'[1]Material DB'!M$40,FALSE))/100*$S26</f>
        <v>0</v>
      </c>
      <c r="AL26" s="25">
        <f>(VLOOKUP($Y26,'[1]Material DB'!$A$3:$AF$113,'[1]Material DB'!N$40,FALSE))/100*$S26</f>
        <v>0</v>
      </c>
      <c r="AM26" s="25">
        <f>(VLOOKUP($Y26,'[1]Material DB'!$A$3:$AF$113,'[1]Material DB'!O$40,FALSE))/100*$S26</f>
        <v>0</v>
      </c>
      <c r="AN26" s="25">
        <f>(VLOOKUP($Y26,'[1]Material DB'!$A$3:$AF$113,'[1]Material DB'!P$40,FALSE))/100*$S26</f>
        <v>0</v>
      </c>
      <c r="AO26" s="25">
        <f>(VLOOKUP($Y26,'[1]Material DB'!$A$3:$AF$113,'[1]Material DB'!Q$40,FALSE))/100*$S26</f>
        <v>0</v>
      </c>
      <c r="AP26" s="25">
        <f>(VLOOKUP($Y26,'[1]Material DB'!$A$3:$AF$113,'[1]Material DB'!R$40,FALSE))/100*$S26</f>
        <v>0</v>
      </c>
      <c r="AQ26" s="25">
        <f>(VLOOKUP($Y26,'[1]Material DB'!$A$3:$AF$113,'[1]Material DB'!S$40,FALSE))/100*$S26</f>
        <v>0</v>
      </c>
      <c r="AR26" s="25">
        <f>(VLOOKUP($Y26,'[1]Material DB'!$A$3:$AF$113,'[1]Material DB'!T$40,FALSE))/100*$S26</f>
        <v>0.13979260000000002</v>
      </c>
      <c r="AS26" s="25">
        <f>(VLOOKUP($Y26,'[1]Material DB'!$A$3:$AF$113,'[1]Material DB'!U$40,FALSE))/100*$S26</f>
        <v>0</v>
      </c>
      <c r="AT26" s="25">
        <f>(VLOOKUP($Y26,'[1]Material DB'!$A$3:$AF$113,'[1]Material DB'!V$40,FALSE))/100*$S26</f>
        <v>0</v>
      </c>
      <c r="AU26" s="25">
        <f>(VLOOKUP($Y26,'[1]Material DB'!$A$3:$AF$113,'[1]Material DB'!W$40,FALSE))/100*$S26</f>
        <v>0</v>
      </c>
      <c r="AV26" s="25">
        <f>(VLOOKUP($Y26,'[1]Material DB'!$A$3:$AF$113,'[1]Material DB'!X$40,FALSE))/100*$S26</f>
        <v>0</v>
      </c>
      <c r="AW26" s="25">
        <f>(VLOOKUP($Y26,'[1]Material DB'!$A$3:$AF$113,'[1]Material DB'!Y$40,FALSE))/100*$S26</f>
        <v>0</v>
      </c>
      <c r="AX26" s="25">
        <f>(VLOOKUP($Y26,'[1]Material DB'!$A$3:$AF$113,'[1]Material DB'!Z$40,FALSE))/100*$S26</f>
        <v>0</v>
      </c>
      <c r="AY26" s="25">
        <f>(VLOOKUP($Y26,'[1]Material DB'!$A$3:$AF$113,'[1]Material DB'!AA$40,FALSE))/100*$S26</f>
        <v>0</v>
      </c>
      <c r="AZ26" s="25">
        <f>(VLOOKUP($Y26,'[1]Material DB'!$A$3:$AF$113,'[1]Material DB'!AB$40,FALSE))/100*$S26</f>
        <v>0</v>
      </c>
      <c r="BA26" s="25">
        <f>(VLOOKUP($Y26,'[1]Material DB'!$A$3:$AF$113,'[1]Material DB'!AC$40,FALSE))/100*$S26</f>
        <v>0</v>
      </c>
      <c r="BB26" s="25">
        <f>(VLOOKUP($Y26,'[1]Material DB'!$A$3:$AF$113,'[1]Material DB'!AD$40,FALSE))/100*$S26</f>
        <v>0</v>
      </c>
      <c r="BC26" s="25">
        <f>(VLOOKUP($Y26,'[1]Material DB'!$A$3:$AF$113,'[1]Material DB'!AE$40,FALSE))/100*$S26</f>
        <v>0</v>
      </c>
      <c r="BD26" s="25">
        <f>(VLOOKUP($Y26,'[1]Material DB'!$A$3:$AF$113,'[1]Material DB'!AF$40,FALSE))/100*$S26</f>
        <v>0</v>
      </c>
      <c r="BE26" s="40">
        <f t="shared" si="2"/>
        <v>0.58144185000000004</v>
      </c>
    </row>
    <row r="27" spans="1:57">
      <c r="A27" s="10"/>
      <c r="B27" s="11"/>
      <c r="C27" s="11"/>
      <c r="D27" s="11"/>
      <c r="E27" s="11"/>
      <c r="F27" s="11"/>
      <c r="G27" s="83" t="s">
        <v>25</v>
      </c>
      <c r="H27" s="13" t="s">
        <v>79</v>
      </c>
      <c r="I27" s="14"/>
      <c r="J27" s="14"/>
      <c r="K27" s="14" t="s">
        <v>49</v>
      </c>
      <c r="L27" s="15">
        <v>1</v>
      </c>
      <c r="M27" s="44"/>
      <c r="N27" s="45"/>
      <c r="O27" s="32"/>
      <c r="P27" s="32"/>
      <c r="Q27" s="32"/>
      <c r="R27" s="46">
        <v>2.2000000000000001E-3</v>
      </c>
      <c r="S27" s="35">
        <f t="shared" si="9"/>
        <v>2.2000000000000001E-3</v>
      </c>
      <c r="T27" s="36">
        <f t="shared" si="10"/>
        <v>3.7822349570200577E-4</v>
      </c>
      <c r="U27" s="151"/>
      <c r="V27" s="28"/>
      <c r="W27" s="37"/>
      <c r="X27" s="130" t="s">
        <v>270</v>
      </c>
      <c r="Y27" s="415" t="s">
        <v>270</v>
      </c>
      <c r="Z27" s="128">
        <f>(VLOOKUP($Y27,'[1]Material DB'!$A$3:$AF$113,'[1]Material DB'!B$40,FALSE))/100*$S27</f>
        <v>0</v>
      </c>
      <c r="AA27" s="25">
        <f>(VLOOKUP($Y27,'[1]Material DB'!$A$3:$AF$113,'[1]Material DB'!C$40,FALSE))/100*$S27</f>
        <v>0</v>
      </c>
      <c r="AB27" s="25">
        <f>(VLOOKUP($Y27,'[1]Material DB'!$A$3:$AF$113,'[1]Material DB'!D$40,FALSE))/100*$S27</f>
        <v>0</v>
      </c>
      <c r="AC27" s="25">
        <f>(VLOOKUP($Y27,'[1]Material DB'!$A$3:$AF$113,'[1]Material DB'!E$40,FALSE))/100*$S27</f>
        <v>0</v>
      </c>
      <c r="AD27" s="25">
        <f>(VLOOKUP($Y27,'[1]Material DB'!$A$3:$AF$113,'[1]Material DB'!F$40,FALSE))/100*$S27</f>
        <v>0</v>
      </c>
      <c r="AE27" s="25">
        <f>(VLOOKUP($Y27,'[1]Material DB'!$A$3:$AF$113,'[1]Material DB'!G$40,FALSE))/100*$S27</f>
        <v>0</v>
      </c>
      <c r="AF27" s="25">
        <f>(VLOOKUP($Y27,'[1]Material DB'!$A$3:$AF$113,'[1]Material DB'!H$40,FALSE))/100*$S27</f>
        <v>0</v>
      </c>
      <c r="AG27" s="25">
        <f>(VLOOKUP($Y27,'[1]Material DB'!$A$3:$AF$113,'[1]Material DB'!I$40,FALSE))/100*$S27</f>
        <v>0</v>
      </c>
      <c r="AH27" s="25">
        <f>(VLOOKUP($Y27,'[1]Material DB'!$A$3:$AF$113,'[1]Material DB'!J$40,FALSE))/100*$S27</f>
        <v>0</v>
      </c>
      <c r="AI27" s="25">
        <f>(VLOOKUP($Y27,'[1]Material DB'!$A$3:$AF$113,'[1]Material DB'!K$40,FALSE))/100*$S27</f>
        <v>0</v>
      </c>
      <c r="AJ27" s="25">
        <f>(VLOOKUP($Y27,'[1]Material DB'!$A$3:$AF$113,'[1]Material DB'!L$40,FALSE))/100*$S27</f>
        <v>0</v>
      </c>
      <c r="AK27" s="25">
        <f>(VLOOKUP($Y27,'[1]Material DB'!$A$3:$AF$113,'[1]Material DB'!M$40,FALSE))/100*$S27</f>
        <v>0</v>
      </c>
      <c r="AL27" s="25">
        <f>(VLOOKUP($Y27,'[1]Material DB'!$A$3:$AF$113,'[1]Material DB'!N$40,FALSE))/100*$S27</f>
        <v>0</v>
      </c>
      <c r="AM27" s="25">
        <f>(VLOOKUP($Y27,'[1]Material DB'!$A$3:$AF$113,'[1]Material DB'!O$40,FALSE))/100*$S27</f>
        <v>0</v>
      </c>
      <c r="AN27" s="25">
        <f>(VLOOKUP($Y27,'[1]Material DB'!$A$3:$AF$113,'[1]Material DB'!P$40,FALSE))/100*$S27</f>
        <v>0</v>
      </c>
      <c r="AO27" s="25">
        <f>(VLOOKUP($Y27,'[1]Material DB'!$A$3:$AF$113,'[1]Material DB'!Q$40,FALSE))/100*$S27</f>
        <v>0</v>
      </c>
      <c r="AP27" s="25">
        <f>(VLOOKUP($Y27,'[1]Material DB'!$A$3:$AF$113,'[1]Material DB'!R$40,FALSE))/100*$S27</f>
        <v>0</v>
      </c>
      <c r="AQ27" s="25">
        <f>(VLOOKUP($Y27,'[1]Material DB'!$A$3:$AF$113,'[1]Material DB'!S$40,FALSE))/100*$S27</f>
        <v>0</v>
      </c>
      <c r="AR27" s="25">
        <f>(VLOOKUP($Y27,'[1]Material DB'!$A$3:$AF$113,'[1]Material DB'!T$40,FALSE))/100*$S27</f>
        <v>4.4000000000000006E-5</v>
      </c>
      <c r="AS27" s="25">
        <f>(VLOOKUP($Y27,'[1]Material DB'!$A$3:$AF$113,'[1]Material DB'!U$40,FALSE))/100*$S27</f>
        <v>0</v>
      </c>
      <c r="AT27" s="25">
        <f>(VLOOKUP($Y27,'[1]Material DB'!$A$3:$AF$113,'[1]Material DB'!V$40,FALSE))/100*$S27</f>
        <v>0</v>
      </c>
      <c r="AU27" s="25">
        <f>(VLOOKUP($Y27,'[1]Material DB'!$A$3:$AF$113,'[1]Material DB'!W$40,FALSE))/100*$S27</f>
        <v>0</v>
      </c>
      <c r="AV27" s="25">
        <f>(VLOOKUP($Y27,'[1]Material DB'!$A$3:$AF$113,'[1]Material DB'!X$40,FALSE))/100*$S27</f>
        <v>0</v>
      </c>
      <c r="AW27" s="25">
        <f>(VLOOKUP($Y27,'[1]Material DB'!$A$3:$AF$113,'[1]Material DB'!Y$40,FALSE))/100*$S27</f>
        <v>0</v>
      </c>
      <c r="AX27" s="25">
        <f>(VLOOKUP($Y27,'[1]Material DB'!$A$3:$AF$113,'[1]Material DB'!Z$40,FALSE))/100*$S27</f>
        <v>0</v>
      </c>
      <c r="AY27" s="25">
        <f>(VLOOKUP($Y27,'[1]Material DB'!$A$3:$AF$113,'[1]Material DB'!AA$40,FALSE))/100*$S27</f>
        <v>0</v>
      </c>
      <c r="AZ27" s="25">
        <f>(VLOOKUP($Y27,'[1]Material DB'!$A$3:$AF$113,'[1]Material DB'!AB$40,FALSE))/100*$S27</f>
        <v>1.3598200000000001E-3</v>
      </c>
      <c r="BA27" s="25">
        <f>(VLOOKUP($Y27,'[1]Material DB'!$A$3:$AF$113,'[1]Material DB'!AC$40,FALSE))/100*$S27</f>
        <v>0</v>
      </c>
      <c r="BB27" s="25">
        <f>(VLOOKUP($Y27,'[1]Material DB'!$A$3:$AF$113,'[1]Material DB'!AD$40,FALSE))/100*$S27</f>
        <v>0</v>
      </c>
      <c r="BC27" s="25">
        <f>(VLOOKUP($Y27,'[1]Material DB'!$A$3:$AF$113,'[1]Material DB'!AE$40,FALSE))/100*$S27</f>
        <v>0</v>
      </c>
      <c r="BD27" s="25">
        <f>(VLOOKUP($Y27,'[1]Material DB'!$A$3:$AF$113,'[1]Material DB'!AF$40,FALSE))/100*$S27</f>
        <v>7.8980000000000001E-4</v>
      </c>
      <c r="BE27" s="26">
        <f t="shared" si="2"/>
        <v>2.1936200000000003E-3</v>
      </c>
    </row>
    <row r="28" spans="1:57">
      <c r="A28" s="27"/>
      <c r="B28" s="28"/>
      <c r="C28" s="28"/>
      <c r="D28" s="28"/>
      <c r="E28" s="28"/>
      <c r="F28" s="28"/>
      <c r="G28" s="29" t="s">
        <v>25</v>
      </c>
      <c r="H28" s="30" t="s">
        <v>80</v>
      </c>
      <c r="I28" s="31"/>
      <c r="J28" s="31"/>
      <c r="K28" s="31" t="s">
        <v>50</v>
      </c>
      <c r="L28" s="15">
        <v>1</v>
      </c>
      <c r="M28" s="44"/>
      <c r="N28" s="45"/>
      <c r="O28" s="32"/>
      <c r="P28" s="32"/>
      <c r="Q28" s="32"/>
      <c r="R28" s="46">
        <v>0</v>
      </c>
      <c r="S28" s="35">
        <f t="shared" si="9"/>
        <v>0</v>
      </c>
      <c r="T28" s="36">
        <f t="shared" si="10"/>
        <v>0</v>
      </c>
      <c r="U28" s="151"/>
      <c r="V28" s="28"/>
      <c r="W28" s="37"/>
      <c r="X28" s="130"/>
      <c r="Y28" s="131"/>
      <c r="Z28" s="128" t="e">
        <f>(VLOOKUP($Y28,'[1]Material DB'!$A$3:$AF$113,'[1]Material DB'!B$40,FALSE))/100*$S28</f>
        <v>#N/A</v>
      </c>
      <c r="AA28" s="25" t="e">
        <f>(VLOOKUP($Y28,'[1]Material DB'!$A$3:$AF$113,'[1]Material DB'!C$40,FALSE))/100*$S28</f>
        <v>#N/A</v>
      </c>
      <c r="AB28" s="25" t="e">
        <f>(VLOOKUP($Y28,'[1]Material DB'!$A$3:$AF$113,'[1]Material DB'!D$40,FALSE))/100*$S28</f>
        <v>#N/A</v>
      </c>
      <c r="AC28" s="25" t="e">
        <f>(VLOOKUP($Y28,'[1]Material DB'!$A$3:$AF$113,'[1]Material DB'!E$40,FALSE))/100*$S28</f>
        <v>#N/A</v>
      </c>
      <c r="AD28" s="25" t="e">
        <f>(VLOOKUP($Y28,'[1]Material DB'!$A$3:$AF$113,'[1]Material DB'!F$40,FALSE))/100*$S28</f>
        <v>#N/A</v>
      </c>
      <c r="AE28" s="25" t="e">
        <f>(VLOOKUP($Y28,'[1]Material DB'!$A$3:$AF$113,'[1]Material DB'!G$40,FALSE))/100*$S28</f>
        <v>#N/A</v>
      </c>
      <c r="AF28" s="25" t="e">
        <f>(VLOOKUP($Y28,'[1]Material DB'!$A$3:$AF$113,'[1]Material DB'!H$40,FALSE))/100*$S28</f>
        <v>#N/A</v>
      </c>
      <c r="AG28" s="25" t="e">
        <f>(VLOOKUP($Y28,'[1]Material DB'!$A$3:$AF$113,'[1]Material DB'!I$40,FALSE))/100*$S28</f>
        <v>#N/A</v>
      </c>
      <c r="AH28" s="25" t="e">
        <f>(VLOOKUP($Y28,'[1]Material DB'!$A$3:$AF$113,'[1]Material DB'!J$40,FALSE))/100*$S28</f>
        <v>#N/A</v>
      </c>
      <c r="AI28" s="25" t="e">
        <f>(VLOOKUP($Y28,'[1]Material DB'!$A$3:$AF$113,'[1]Material DB'!K$40,FALSE))/100*$S28</f>
        <v>#N/A</v>
      </c>
      <c r="AJ28" s="25" t="e">
        <f>(VLOOKUP($Y28,'[1]Material DB'!$A$3:$AF$113,'[1]Material DB'!L$40,FALSE))/100*$S28</f>
        <v>#N/A</v>
      </c>
      <c r="AK28" s="25" t="e">
        <f>(VLOOKUP($Y28,'[1]Material DB'!$A$3:$AF$113,'[1]Material DB'!M$40,FALSE))/100*$S28</f>
        <v>#N/A</v>
      </c>
      <c r="AL28" s="25" t="e">
        <f>(VLOOKUP($Y28,'[1]Material DB'!$A$3:$AF$113,'[1]Material DB'!N$40,FALSE))/100*$S28</f>
        <v>#N/A</v>
      </c>
      <c r="AM28" s="25" t="e">
        <f>(VLOOKUP($Y28,'[1]Material DB'!$A$3:$AF$113,'[1]Material DB'!O$40,FALSE))/100*$S28</f>
        <v>#N/A</v>
      </c>
      <c r="AN28" s="25" t="e">
        <f>(VLOOKUP($Y28,'[1]Material DB'!$A$3:$AF$113,'[1]Material DB'!P$40,FALSE))/100*$S28</f>
        <v>#N/A</v>
      </c>
      <c r="AO28" s="25" t="e">
        <f>(VLOOKUP($Y28,'[1]Material DB'!$A$3:$AF$113,'[1]Material DB'!Q$40,FALSE))/100*$S28</f>
        <v>#N/A</v>
      </c>
      <c r="AP28" s="25" t="e">
        <f>(VLOOKUP($Y28,'[1]Material DB'!$A$3:$AF$113,'[1]Material DB'!R$40,FALSE))/100*$S28</f>
        <v>#N/A</v>
      </c>
      <c r="AQ28" s="25" t="e">
        <f>(VLOOKUP($Y28,'[1]Material DB'!$A$3:$AF$113,'[1]Material DB'!S$40,FALSE))/100*$S28</f>
        <v>#N/A</v>
      </c>
      <c r="AR28" s="25" t="e">
        <f>(VLOOKUP($Y28,'[1]Material DB'!$A$3:$AF$113,'[1]Material DB'!T$40,FALSE))/100*$S28</f>
        <v>#N/A</v>
      </c>
      <c r="AS28" s="25" t="e">
        <f>(VLOOKUP($Y28,'[1]Material DB'!$A$3:$AF$113,'[1]Material DB'!U$40,FALSE))/100*$S28</f>
        <v>#N/A</v>
      </c>
      <c r="AT28" s="25" t="e">
        <f>(VLOOKUP($Y28,'[1]Material DB'!$A$3:$AF$113,'[1]Material DB'!V$40,FALSE))/100*$S28</f>
        <v>#N/A</v>
      </c>
      <c r="AU28" s="25" t="e">
        <f>(VLOOKUP($Y28,'[1]Material DB'!$A$3:$AF$113,'[1]Material DB'!W$40,FALSE))/100*$S28</f>
        <v>#N/A</v>
      </c>
      <c r="AV28" s="25" t="e">
        <f>(VLOOKUP($Y28,'[1]Material DB'!$A$3:$AF$113,'[1]Material DB'!X$40,FALSE))/100*$S28</f>
        <v>#N/A</v>
      </c>
      <c r="AW28" s="25" t="e">
        <f>(VLOOKUP($Y28,'[1]Material DB'!$A$3:$AF$113,'[1]Material DB'!Y$40,FALSE))/100*$S28</f>
        <v>#N/A</v>
      </c>
      <c r="AX28" s="25" t="e">
        <f>(VLOOKUP($Y28,'[1]Material DB'!$A$3:$AF$113,'[1]Material DB'!Z$40,FALSE))/100*$S28</f>
        <v>#N/A</v>
      </c>
      <c r="AY28" s="25" t="e">
        <f>(VLOOKUP($Y28,'[1]Material DB'!$A$3:$AF$113,'[1]Material DB'!AA$40,FALSE))/100*$S28</f>
        <v>#N/A</v>
      </c>
      <c r="AZ28" s="25" t="e">
        <f>(VLOOKUP($Y28,'[1]Material DB'!$A$3:$AF$113,'[1]Material DB'!AB$40,FALSE))/100*$S28</f>
        <v>#N/A</v>
      </c>
      <c r="BA28" s="25" t="e">
        <f>(VLOOKUP($Y28,'[1]Material DB'!$A$3:$AF$113,'[1]Material DB'!AC$40,FALSE))/100*$S28</f>
        <v>#N/A</v>
      </c>
      <c r="BB28" s="25" t="e">
        <f>(VLOOKUP($Y28,'[1]Material DB'!$A$3:$AF$113,'[1]Material DB'!AD$40,FALSE))/100*$S28</f>
        <v>#N/A</v>
      </c>
      <c r="BC28" s="25" t="e">
        <f>(VLOOKUP($Y28,'[1]Material DB'!$A$3:$AF$113,'[1]Material DB'!AE$40,FALSE))/100*$S28</f>
        <v>#N/A</v>
      </c>
      <c r="BD28" s="25" t="e">
        <f>(VLOOKUP($Y28,'[1]Material DB'!$A$3:$AF$113,'[1]Material DB'!AF$40,FALSE))/100*$S28</f>
        <v>#N/A</v>
      </c>
      <c r="BE28" s="40" t="e">
        <f t="shared" si="2"/>
        <v>#N/A</v>
      </c>
    </row>
    <row r="29" spans="1:57">
      <c r="A29" s="27"/>
      <c r="B29" s="28"/>
      <c r="C29" s="28"/>
      <c r="D29" s="28"/>
      <c r="E29" s="28"/>
      <c r="F29" s="28" t="s">
        <v>25</v>
      </c>
      <c r="G29" s="29"/>
      <c r="H29" s="30" t="s">
        <v>81</v>
      </c>
      <c r="I29" s="31"/>
      <c r="J29" s="31"/>
      <c r="K29" s="31" t="s">
        <v>51</v>
      </c>
      <c r="L29" s="15">
        <v>1</v>
      </c>
      <c r="M29" s="44"/>
      <c r="N29" s="45"/>
      <c r="O29" s="32"/>
      <c r="P29" s="32"/>
      <c r="Q29" s="32"/>
      <c r="R29" s="50"/>
      <c r="S29" s="35">
        <f t="shared" si="9"/>
        <v>0</v>
      </c>
      <c r="T29" s="36">
        <f t="shared" si="10"/>
        <v>0</v>
      </c>
      <c r="U29" s="151"/>
      <c r="V29" s="28"/>
      <c r="W29" s="42"/>
      <c r="X29" s="27"/>
      <c r="Y29" s="132"/>
      <c r="Z29" s="128" t="e">
        <f>(VLOOKUP($Y29,'[1]Material DB'!$A$3:$AF$113,'[1]Material DB'!B$40,FALSE))/100*$S29</f>
        <v>#N/A</v>
      </c>
      <c r="AA29" s="25" t="e">
        <f>(VLOOKUP($Y29,'[1]Material DB'!$A$3:$AF$113,'[1]Material DB'!C$40,FALSE))/100*$S29</f>
        <v>#N/A</v>
      </c>
      <c r="AB29" s="25" t="e">
        <f>(VLOOKUP($Y29,'[1]Material DB'!$A$3:$AF$113,'[1]Material DB'!D$40,FALSE))/100*$S29</f>
        <v>#N/A</v>
      </c>
      <c r="AC29" s="25" t="e">
        <f>(VLOOKUP($Y29,'[1]Material DB'!$A$3:$AF$113,'[1]Material DB'!E$40,FALSE))/100*$S29</f>
        <v>#N/A</v>
      </c>
      <c r="AD29" s="25" t="e">
        <f>(VLOOKUP($Y29,'[1]Material DB'!$A$3:$AF$113,'[1]Material DB'!F$40,FALSE))/100*$S29</f>
        <v>#N/A</v>
      </c>
      <c r="AE29" s="25" t="e">
        <f>(VLOOKUP($Y29,'[1]Material DB'!$A$3:$AF$113,'[1]Material DB'!G$40,FALSE))/100*$S29</f>
        <v>#N/A</v>
      </c>
      <c r="AF29" s="25" t="e">
        <f>(VLOOKUP($Y29,'[1]Material DB'!$A$3:$AF$113,'[1]Material DB'!H$40,FALSE))/100*$S29</f>
        <v>#N/A</v>
      </c>
      <c r="AG29" s="25" t="e">
        <f>(VLOOKUP($Y29,'[1]Material DB'!$A$3:$AF$113,'[1]Material DB'!I$40,FALSE))/100*$S29</f>
        <v>#N/A</v>
      </c>
      <c r="AH29" s="25" t="e">
        <f>(VLOOKUP($Y29,'[1]Material DB'!$A$3:$AF$113,'[1]Material DB'!J$40,FALSE))/100*$S29</f>
        <v>#N/A</v>
      </c>
      <c r="AI29" s="25" t="e">
        <f>(VLOOKUP($Y29,'[1]Material DB'!$A$3:$AF$113,'[1]Material DB'!K$40,FALSE))/100*$S29</f>
        <v>#N/A</v>
      </c>
      <c r="AJ29" s="25" t="e">
        <f>(VLOOKUP($Y29,'[1]Material DB'!$A$3:$AF$113,'[1]Material DB'!L$40,FALSE))/100*$S29</f>
        <v>#N/A</v>
      </c>
      <c r="AK29" s="25" t="e">
        <f>(VLOOKUP($Y29,'[1]Material DB'!$A$3:$AF$113,'[1]Material DB'!M$40,FALSE))/100*$S29</f>
        <v>#N/A</v>
      </c>
      <c r="AL29" s="25" t="e">
        <f>(VLOOKUP($Y29,'[1]Material DB'!$A$3:$AF$113,'[1]Material DB'!N$40,FALSE))/100*$S29</f>
        <v>#N/A</v>
      </c>
      <c r="AM29" s="25" t="e">
        <f>(VLOOKUP($Y29,'[1]Material DB'!$A$3:$AF$113,'[1]Material DB'!O$40,FALSE))/100*$S29</f>
        <v>#N/A</v>
      </c>
      <c r="AN29" s="25" t="e">
        <f>(VLOOKUP($Y29,'[1]Material DB'!$A$3:$AF$113,'[1]Material DB'!P$40,FALSE))/100*$S29</f>
        <v>#N/A</v>
      </c>
      <c r="AO29" s="25" t="e">
        <f>(VLOOKUP($Y29,'[1]Material DB'!$A$3:$AF$113,'[1]Material DB'!Q$40,FALSE))/100*$S29</f>
        <v>#N/A</v>
      </c>
      <c r="AP29" s="25" t="e">
        <f>(VLOOKUP($Y29,'[1]Material DB'!$A$3:$AF$113,'[1]Material DB'!R$40,FALSE))/100*$S29</f>
        <v>#N/A</v>
      </c>
      <c r="AQ29" s="25" t="e">
        <f>(VLOOKUP($Y29,'[1]Material DB'!$A$3:$AF$113,'[1]Material DB'!S$40,FALSE))/100*$S29</f>
        <v>#N/A</v>
      </c>
      <c r="AR29" s="25" t="e">
        <f>(VLOOKUP($Y29,'[1]Material DB'!$A$3:$AF$113,'[1]Material DB'!T$40,FALSE))/100*$S29</f>
        <v>#N/A</v>
      </c>
      <c r="AS29" s="25" t="e">
        <f>(VLOOKUP($Y29,'[1]Material DB'!$A$3:$AF$113,'[1]Material DB'!U$40,FALSE))/100*$S29</f>
        <v>#N/A</v>
      </c>
      <c r="AT29" s="25" t="e">
        <f>(VLOOKUP($Y29,'[1]Material DB'!$A$3:$AF$113,'[1]Material DB'!V$40,FALSE))/100*$S29</f>
        <v>#N/A</v>
      </c>
      <c r="AU29" s="25" t="e">
        <f>(VLOOKUP($Y29,'[1]Material DB'!$A$3:$AF$113,'[1]Material DB'!W$40,FALSE))/100*$S29</f>
        <v>#N/A</v>
      </c>
      <c r="AV29" s="25" t="e">
        <f>(VLOOKUP($Y29,'[1]Material DB'!$A$3:$AF$113,'[1]Material DB'!X$40,FALSE))/100*$S29</f>
        <v>#N/A</v>
      </c>
      <c r="AW29" s="25" t="e">
        <f>(VLOOKUP($Y29,'[1]Material DB'!$A$3:$AF$113,'[1]Material DB'!Y$40,FALSE))/100*$S29</f>
        <v>#N/A</v>
      </c>
      <c r="AX29" s="25" t="e">
        <f>(VLOOKUP($Y29,'[1]Material DB'!$A$3:$AF$113,'[1]Material DB'!Z$40,FALSE))/100*$S29</f>
        <v>#N/A</v>
      </c>
      <c r="AY29" s="25" t="e">
        <f>(VLOOKUP($Y29,'[1]Material DB'!$A$3:$AF$113,'[1]Material DB'!AA$40,FALSE))/100*$S29</f>
        <v>#N/A</v>
      </c>
      <c r="AZ29" s="25" t="e">
        <f>(VLOOKUP($Y29,'[1]Material DB'!$A$3:$AF$113,'[1]Material DB'!AB$40,FALSE))/100*$S29</f>
        <v>#N/A</v>
      </c>
      <c r="BA29" s="25" t="e">
        <f>(VLOOKUP($Y29,'[1]Material DB'!$A$3:$AF$113,'[1]Material DB'!AC$40,FALSE))/100*$S29</f>
        <v>#N/A</v>
      </c>
      <c r="BB29" s="25" t="e">
        <f>(VLOOKUP($Y29,'[1]Material DB'!$A$3:$AF$113,'[1]Material DB'!AD$40,FALSE))/100*$S29</f>
        <v>#N/A</v>
      </c>
      <c r="BC29" s="25" t="e">
        <f>(VLOOKUP($Y29,'[1]Material DB'!$A$3:$AF$113,'[1]Material DB'!AE$40,FALSE))/100*$S29</f>
        <v>#N/A</v>
      </c>
      <c r="BD29" s="25" t="e">
        <f>(VLOOKUP($Y29,'[1]Material DB'!$A$3:$AF$113,'[1]Material DB'!AF$40,FALSE))/100*$S29</f>
        <v>#N/A</v>
      </c>
      <c r="BE29" s="40" t="e">
        <f t="shared" si="2"/>
        <v>#N/A</v>
      </c>
    </row>
    <row r="30" spans="1:57">
      <c r="A30" s="27"/>
      <c r="B30" s="28"/>
      <c r="C30" s="28"/>
      <c r="D30" s="28"/>
      <c r="E30" s="28"/>
      <c r="F30" s="28" t="s">
        <v>25</v>
      </c>
      <c r="G30" s="29"/>
      <c r="H30" s="30" t="s">
        <v>82</v>
      </c>
      <c r="I30" s="31"/>
      <c r="J30" s="31"/>
      <c r="K30" s="31" t="s">
        <v>52</v>
      </c>
      <c r="L30" s="15">
        <v>12</v>
      </c>
      <c r="M30" s="44"/>
      <c r="N30" s="45"/>
      <c r="O30" s="32"/>
      <c r="P30" s="32"/>
      <c r="Q30" s="32"/>
      <c r="R30" s="46"/>
      <c r="S30" s="35">
        <f t="shared" si="9"/>
        <v>0</v>
      </c>
      <c r="T30" s="36">
        <f t="shared" si="10"/>
        <v>0</v>
      </c>
      <c r="U30" s="151"/>
      <c r="V30" s="28"/>
      <c r="W30" s="42"/>
      <c r="X30" s="27"/>
      <c r="Y30" s="44"/>
      <c r="Z30" s="128" t="e">
        <f>(VLOOKUP($Y30,'[1]Material DB'!$A$3:$AF$113,'[1]Material DB'!B$40,FALSE))/100*$S30</f>
        <v>#N/A</v>
      </c>
      <c r="AA30" s="25" t="e">
        <f>(VLOOKUP($Y30,'[1]Material DB'!$A$3:$AF$113,'[1]Material DB'!C$40,FALSE))/100*$S30</f>
        <v>#N/A</v>
      </c>
      <c r="AB30" s="25" t="e">
        <f>(VLOOKUP($Y30,'[1]Material DB'!$A$3:$AF$113,'[1]Material DB'!D$40,FALSE))/100*$S30</f>
        <v>#N/A</v>
      </c>
      <c r="AC30" s="25" t="e">
        <f>(VLOOKUP($Y30,'[1]Material DB'!$A$3:$AF$113,'[1]Material DB'!E$40,FALSE))/100*$S30</f>
        <v>#N/A</v>
      </c>
      <c r="AD30" s="25" t="e">
        <f>(VLOOKUP($Y30,'[1]Material DB'!$A$3:$AF$113,'[1]Material DB'!F$40,FALSE))/100*$S30</f>
        <v>#N/A</v>
      </c>
      <c r="AE30" s="25" t="e">
        <f>(VLOOKUP($Y30,'[1]Material DB'!$A$3:$AF$113,'[1]Material DB'!G$40,FALSE))/100*$S30</f>
        <v>#N/A</v>
      </c>
      <c r="AF30" s="25" t="e">
        <f>(VLOOKUP($Y30,'[1]Material DB'!$A$3:$AF$113,'[1]Material DB'!H$40,FALSE))/100*$S30</f>
        <v>#N/A</v>
      </c>
      <c r="AG30" s="25" t="e">
        <f>(VLOOKUP($Y30,'[1]Material DB'!$A$3:$AF$113,'[1]Material DB'!I$40,FALSE))/100*$S30</f>
        <v>#N/A</v>
      </c>
      <c r="AH30" s="25" t="e">
        <f>(VLOOKUP($Y30,'[1]Material DB'!$A$3:$AF$113,'[1]Material DB'!J$40,FALSE))/100*$S30</f>
        <v>#N/A</v>
      </c>
      <c r="AI30" s="25" t="e">
        <f>(VLOOKUP($Y30,'[1]Material DB'!$A$3:$AF$113,'[1]Material DB'!K$40,FALSE))/100*$S30</f>
        <v>#N/A</v>
      </c>
      <c r="AJ30" s="25" t="e">
        <f>(VLOOKUP($Y30,'[1]Material DB'!$A$3:$AF$113,'[1]Material DB'!L$40,FALSE))/100*$S30</f>
        <v>#N/A</v>
      </c>
      <c r="AK30" s="25" t="e">
        <f>(VLOOKUP($Y30,'[1]Material DB'!$A$3:$AF$113,'[1]Material DB'!M$40,FALSE))/100*$S30</f>
        <v>#N/A</v>
      </c>
      <c r="AL30" s="25" t="e">
        <f>(VLOOKUP($Y30,'[1]Material DB'!$A$3:$AF$113,'[1]Material DB'!N$40,FALSE))/100*$S30</f>
        <v>#N/A</v>
      </c>
      <c r="AM30" s="25" t="e">
        <f>(VLOOKUP($Y30,'[1]Material DB'!$A$3:$AF$113,'[1]Material DB'!O$40,FALSE))/100*$S30</f>
        <v>#N/A</v>
      </c>
      <c r="AN30" s="25" t="e">
        <f>(VLOOKUP($Y30,'[1]Material DB'!$A$3:$AF$113,'[1]Material DB'!P$40,FALSE))/100*$S30</f>
        <v>#N/A</v>
      </c>
      <c r="AO30" s="25" t="e">
        <f>(VLOOKUP($Y30,'[1]Material DB'!$A$3:$AF$113,'[1]Material DB'!Q$40,FALSE))/100*$S30</f>
        <v>#N/A</v>
      </c>
      <c r="AP30" s="25" t="e">
        <f>(VLOOKUP($Y30,'[1]Material DB'!$A$3:$AF$113,'[1]Material DB'!R$40,FALSE))/100*$S30</f>
        <v>#N/A</v>
      </c>
      <c r="AQ30" s="25" t="e">
        <f>(VLOOKUP($Y30,'[1]Material DB'!$A$3:$AF$113,'[1]Material DB'!S$40,FALSE))/100*$S30</f>
        <v>#N/A</v>
      </c>
      <c r="AR30" s="25" t="e">
        <f>(VLOOKUP($Y30,'[1]Material DB'!$A$3:$AF$113,'[1]Material DB'!T$40,FALSE))/100*$S30</f>
        <v>#N/A</v>
      </c>
      <c r="AS30" s="25" t="e">
        <f>(VLOOKUP($Y30,'[1]Material DB'!$A$3:$AF$113,'[1]Material DB'!U$40,FALSE))/100*$S30</f>
        <v>#N/A</v>
      </c>
      <c r="AT30" s="25" t="e">
        <f>(VLOOKUP($Y30,'[1]Material DB'!$A$3:$AF$113,'[1]Material DB'!V$40,FALSE))/100*$S30</f>
        <v>#N/A</v>
      </c>
      <c r="AU30" s="25" t="e">
        <f>(VLOOKUP($Y30,'[1]Material DB'!$A$3:$AF$113,'[1]Material DB'!W$40,FALSE))/100*$S30</f>
        <v>#N/A</v>
      </c>
      <c r="AV30" s="25" t="e">
        <f>(VLOOKUP($Y30,'[1]Material DB'!$A$3:$AF$113,'[1]Material DB'!X$40,FALSE))/100*$S30</f>
        <v>#N/A</v>
      </c>
      <c r="AW30" s="25" t="e">
        <f>(VLOOKUP($Y30,'[1]Material DB'!$A$3:$AF$113,'[1]Material DB'!Y$40,FALSE))/100*$S30</f>
        <v>#N/A</v>
      </c>
      <c r="AX30" s="25" t="e">
        <f>(VLOOKUP($Y30,'[1]Material DB'!$A$3:$AF$113,'[1]Material DB'!Z$40,FALSE))/100*$S30</f>
        <v>#N/A</v>
      </c>
      <c r="AY30" s="25" t="e">
        <f>(VLOOKUP($Y30,'[1]Material DB'!$A$3:$AF$113,'[1]Material DB'!AA$40,FALSE))/100*$S30</f>
        <v>#N/A</v>
      </c>
      <c r="AZ30" s="25" t="e">
        <f>(VLOOKUP($Y30,'[1]Material DB'!$A$3:$AF$113,'[1]Material DB'!AB$40,FALSE))/100*$S30</f>
        <v>#N/A</v>
      </c>
      <c r="BA30" s="25" t="e">
        <f>(VLOOKUP($Y30,'[1]Material DB'!$A$3:$AF$113,'[1]Material DB'!AC$40,FALSE))/100*$S30</f>
        <v>#N/A</v>
      </c>
      <c r="BB30" s="25" t="e">
        <f>(VLOOKUP($Y30,'[1]Material DB'!$A$3:$AF$113,'[1]Material DB'!AD$40,FALSE))/100*$S30</f>
        <v>#N/A</v>
      </c>
      <c r="BC30" s="25" t="e">
        <f>(VLOOKUP($Y30,'[1]Material DB'!$A$3:$AF$113,'[1]Material DB'!AE$40,FALSE))/100*$S30</f>
        <v>#N/A</v>
      </c>
      <c r="BD30" s="25" t="e">
        <f>(VLOOKUP($Y30,'[1]Material DB'!$A$3:$AF$113,'[1]Material DB'!AF$40,FALSE))/100*$S30</f>
        <v>#N/A</v>
      </c>
      <c r="BE30" s="40" t="e">
        <f t="shared" si="2"/>
        <v>#N/A</v>
      </c>
    </row>
    <row r="31" spans="1:57">
      <c r="A31" s="10"/>
      <c r="B31" s="11"/>
      <c r="C31" s="11"/>
      <c r="D31" s="11"/>
      <c r="E31" s="11"/>
      <c r="F31" s="11" t="s">
        <v>25</v>
      </c>
      <c r="G31" s="83"/>
      <c r="H31" s="13" t="s">
        <v>83</v>
      </c>
      <c r="I31" s="14"/>
      <c r="J31" s="14"/>
      <c r="K31" s="14" t="s">
        <v>53</v>
      </c>
      <c r="L31" s="15">
        <v>2</v>
      </c>
      <c r="M31" s="44"/>
      <c r="N31" s="45"/>
      <c r="O31" s="32"/>
      <c r="P31" s="32"/>
      <c r="Q31" s="32"/>
      <c r="R31" s="46"/>
      <c r="S31" s="35">
        <f t="shared" si="9"/>
        <v>0</v>
      </c>
      <c r="T31" s="36">
        <f t="shared" si="10"/>
        <v>0</v>
      </c>
      <c r="U31" s="151"/>
      <c r="V31" s="28"/>
      <c r="W31" s="37"/>
      <c r="X31" s="130"/>
      <c r="Y31" s="44"/>
      <c r="Z31" s="128" t="e">
        <f>(VLOOKUP($Y31,'[1]Material DB'!$A$3:$AF$113,'[1]Material DB'!B$40,FALSE))/100*$S31</f>
        <v>#N/A</v>
      </c>
      <c r="AA31" s="25" t="e">
        <f>(VLOOKUP($Y31,'[1]Material DB'!$A$3:$AF$113,'[1]Material DB'!C$40,FALSE))/100*$S31</f>
        <v>#N/A</v>
      </c>
      <c r="AB31" s="25" t="e">
        <f>(VLOOKUP($Y31,'[1]Material DB'!$A$3:$AF$113,'[1]Material DB'!D$40,FALSE))/100*$S31</f>
        <v>#N/A</v>
      </c>
      <c r="AC31" s="25" t="e">
        <f>(VLOOKUP($Y31,'[1]Material DB'!$A$3:$AF$113,'[1]Material DB'!E$40,FALSE))/100*$S31</f>
        <v>#N/A</v>
      </c>
      <c r="AD31" s="25" t="e">
        <f>(VLOOKUP($Y31,'[1]Material DB'!$A$3:$AF$113,'[1]Material DB'!F$40,FALSE))/100*$S31</f>
        <v>#N/A</v>
      </c>
      <c r="AE31" s="25" t="e">
        <f>(VLOOKUP($Y31,'[1]Material DB'!$A$3:$AF$113,'[1]Material DB'!G$40,FALSE))/100*$S31</f>
        <v>#N/A</v>
      </c>
      <c r="AF31" s="25" t="e">
        <f>(VLOOKUP($Y31,'[1]Material DB'!$A$3:$AF$113,'[1]Material DB'!H$40,FALSE))/100*$S31</f>
        <v>#N/A</v>
      </c>
      <c r="AG31" s="25" t="e">
        <f>(VLOOKUP($Y31,'[1]Material DB'!$A$3:$AF$113,'[1]Material DB'!I$40,FALSE))/100*$S31</f>
        <v>#N/A</v>
      </c>
      <c r="AH31" s="25" t="e">
        <f>(VLOOKUP($Y31,'[1]Material DB'!$A$3:$AF$113,'[1]Material DB'!J$40,FALSE))/100*$S31</f>
        <v>#N/A</v>
      </c>
      <c r="AI31" s="25" t="e">
        <f>(VLOOKUP($Y31,'[1]Material DB'!$A$3:$AF$113,'[1]Material DB'!K$40,FALSE))/100*$S31</f>
        <v>#N/A</v>
      </c>
      <c r="AJ31" s="25" t="e">
        <f>(VLOOKUP($Y31,'[1]Material DB'!$A$3:$AF$113,'[1]Material DB'!L$40,FALSE))/100*$S31</f>
        <v>#N/A</v>
      </c>
      <c r="AK31" s="25" t="e">
        <f>(VLOOKUP($Y31,'[1]Material DB'!$A$3:$AF$113,'[1]Material DB'!M$40,FALSE))/100*$S31</f>
        <v>#N/A</v>
      </c>
      <c r="AL31" s="25" t="e">
        <f>(VLOOKUP($Y31,'[1]Material DB'!$A$3:$AF$113,'[1]Material DB'!N$40,FALSE))/100*$S31</f>
        <v>#N/A</v>
      </c>
      <c r="AM31" s="25" t="e">
        <f>(VLOOKUP($Y31,'[1]Material DB'!$A$3:$AF$113,'[1]Material DB'!O$40,FALSE))/100*$S31</f>
        <v>#N/A</v>
      </c>
      <c r="AN31" s="25" t="e">
        <f>(VLOOKUP($Y31,'[1]Material DB'!$A$3:$AF$113,'[1]Material DB'!P$40,FALSE))/100*$S31</f>
        <v>#N/A</v>
      </c>
      <c r="AO31" s="25" t="e">
        <f>(VLOOKUP($Y31,'[1]Material DB'!$A$3:$AF$113,'[1]Material DB'!Q$40,FALSE))/100*$S31</f>
        <v>#N/A</v>
      </c>
      <c r="AP31" s="25" t="e">
        <f>(VLOOKUP($Y31,'[1]Material DB'!$A$3:$AF$113,'[1]Material DB'!R$40,FALSE))/100*$S31</f>
        <v>#N/A</v>
      </c>
      <c r="AQ31" s="25" t="e">
        <f>(VLOOKUP($Y31,'[1]Material DB'!$A$3:$AF$113,'[1]Material DB'!S$40,FALSE))/100*$S31</f>
        <v>#N/A</v>
      </c>
      <c r="AR31" s="25" t="e">
        <f>(VLOOKUP($Y31,'[1]Material DB'!$A$3:$AF$113,'[1]Material DB'!T$40,FALSE))/100*$S31</f>
        <v>#N/A</v>
      </c>
      <c r="AS31" s="25" t="e">
        <f>(VLOOKUP($Y31,'[1]Material DB'!$A$3:$AF$113,'[1]Material DB'!U$40,FALSE))/100*$S31</f>
        <v>#N/A</v>
      </c>
      <c r="AT31" s="25" t="e">
        <f>(VLOOKUP($Y31,'[1]Material DB'!$A$3:$AF$113,'[1]Material DB'!V$40,FALSE))/100*$S31</f>
        <v>#N/A</v>
      </c>
      <c r="AU31" s="25" t="e">
        <f>(VLOOKUP($Y31,'[1]Material DB'!$A$3:$AF$113,'[1]Material DB'!W$40,FALSE))/100*$S31</f>
        <v>#N/A</v>
      </c>
      <c r="AV31" s="25" t="e">
        <f>(VLOOKUP($Y31,'[1]Material DB'!$A$3:$AF$113,'[1]Material DB'!X$40,FALSE))/100*$S31</f>
        <v>#N/A</v>
      </c>
      <c r="AW31" s="25" t="e">
        <f>(VLOOKUP($Y31,'[1]Material DB'!$A$3:$AF$113,'[1]Material DB'!Y$40,FALSE))/100*$S31</f>
        <v>#N/A</v>
      </c>
      <c r="AX31" s="25" t="e">
        <f>(VLOOKUP($Y31,'[1]Material DB'!$A$3:$AF$113,'[1]Material DB'!Z$40,FALSE))/100*$S31</f>
        <v>#N/A</v>
      </c>
      <c r="AY31" s="25" t="e">
        <f>(VLOOKUP($Y31,'[1]Material DB'!$A$3:$AF$113,'[1]Material DB'!AA$40,FALSE))/100*$S31</f>
        <v>#N/A</v>
      </c>
      <c r="AZ31" s="25" t="e">
        <f>(VLOOKUP($Y31,'[1]Material DB'!$A$3:$AF$113,'[1]Material DB'!AB$40,FALSE))/100*$S31</f>
        <v>#N/A</v>
      </c>
      <c r="BA31" s="25" t="e">
        <f>(VLOOKUP($Y31,'[1]Material DB'!$A$3:$AF$113,'[1]Material DB'!AC$40,FALSE))/100*$S31</f>
        <v>#N/A</v>
      </c>
      <c r="BB31" s="25" t="e">
        <f>(VLOOKUP($Y31,'[1]Material DB'!$A$3:$AF$113,'[1]Material DB'!AD$40,FALSE))/100*$S31</f>
        <v>#N/A</v>
      </c>
      <c r="BC31" s="25" t="e">
        <f>(VLOOKUP($Y31,'[1]Material DB'!$A$3:$AF$113,'[1]Material DB'!AE$40,FALSE))/100*$S31</f>
        <v>#N/A</v>
      </c>
      <c r="BD31" s="25" t="e">
        <f>(VLOOKUP($Y31,'[1]Material DB'!$A$3:$AF$113,'[1]Material DB'!AF$40,FALSE))/100*$S31</f>
        <v>#N/A</v>
      </c>
      <c r="BE31" s="26" t="e">
        <f t="shared" si="2"/>
        <v>#N/A</v>
      </c>
    </row>
    <row r="32" spans="1:57">
      <c r="A32" s="27"/>
      <c r="B32" s="28"/>
      <c r="C32" s="28"/>
      <c r="D32" s="28"/>
      <c r="E32" s="28"/>
      <c r="F32" s="28" t="s">
        <v>25</v>
      </c>
      <c r="G32" s="29"/>
      <c r="H32" s="30" t="s">
        <v>84</v>
      </c>
      <c r="I32" s="31"/>
      <c r="J32" s="31"/>
      <c r="K32" s="31" t="s">
        <v>54</v>
      </c>
      <c r="L32" s="15">
        <v>2</v>
      </c>
      <c r="M32" s="44"/>
      <c r="N32" s="45"/>
      <c r="O32" s="32"/>
      <c r="P32" s="32"/>
      <c r="Q32" s="32"/>
      <c r="R32" s="46"/>
      <c r="S32" s="35">
        <f t="shared" si="9"/>
        <v>0</v>
      </c>
      <c r="T32" s="36">
        <f t="shared" si="10"/>
        <v>0</v>
      </c>
      <c r="U32" s="151"/>
      <c r="V32" s="28"/>
      <c r="W32" s="37"/>
      <c r="X32" s="130"/>
      <c r="Y32" s="131"/>
      <c r="Z32" s="128" t="e">
        <f>(VLOOKUP($Y32,'[1]Material DB'!$A$3:$AF$113,'[1]Material DB'!B$40,FALSE))/100*$S32</f>
        <v>#N/A</v>
      </c>
      <c r="AA32" s="25" t="e">
        <f>(VLOOKUP($Y32,'[1]Material DB'!$A$3:$AF$113,'[1]Material DB'!C$40,FALSE))/100*$S32</f>
        <v>#N/A</v>
      </c>
      <c r="AB32" s="25" t="e">
        <f>(VLOOKUP($Y32,'[1]Material DB'!$A$3:$AF$113,'[1]Material DB'!D$40,FALSE))/100*$S32</f>
        <v>#N/A</v>
      </c>
      <c r="AC32" s="25" t="e">
        <f>(VLOOKUP($Y32,'[1]Material DB'!$A$3:$AF$113,'[1]Material DB'!E$40,FALSE))/100*$S32</f>
        <v>#N/A</v>
      </c>
      <c r="AD32" s="25" t="e">
        <f>(VLOOKUP($Y32,'[1]Material DB'!$A$3:$AF$113,'[1]Material DB'!F$40,FALSE))/100*$S32</f>
        <v>#N/A</v>
      </c>
      <c r="AE32" s="25" t="e">
        <f>(VLOOKUP($Y32,'[1]Material DB'!$A$3:$AF$113,'[1]Material DB'!G$40,FALSE))/100*$S32</f>
        <v>#N/A</v>
      </c>
      <c r="AF32" s="25" t="e">
        <f>(VLOOKUP($Y32,'[1]Material DB'!$A$3:$AF$113,'[1]Material DB'!H$40,FALSE))/100*$S32</f>
        <v>#N/A</v>
      </c>
      <c r="AG32" s="25" t="e">
        <f>(VLOOKUP($Y32,'[1]Material DB'!$A$3:$AF$113,'[1]Material DB'!I$40,FALSE))/100*$S32</f>
        <v>#N/A</v>
      </c>
      <c r="AH32" s="25" t="e">
        <f>(VLOOKUP($Y32,'[1]Material DB'!$A$3:$AF$113,'[1]Material DB'!J$40,FALSE))/100*$S32</f>
        <v>#N/A</v>
      </c>
      <c r="AI32" s="25" t="e">
        <f>(VLOOKUP($Y32,'[1]Material DB'!$A$3:$AF$113,'[1]Material DB'!K$40,FALSE))/100*$S32</f>
        <v>#N/A</v>
      </c>
      <c r="AJ32" s="25" t="e">
        <f>(VLOOKUP($Y32,'[1]Material DB'!$A$3:$AF$113,'[1]Material DB'!L$40,FALSE))/100*$S32</f>
        <v>#N/A</v>
      </c>
      <c r="AK32" s="25" t="e">
        <f>(VLOOKUP($Y32,'[1]Material DB'!$A$3:$AF$113,'[1]Material DB'!M$40,FALSE))/100*$S32</f>
        <v>#N/A</v>
      </c>
      <c r="AL32" s="25" t="e">
        <f>(VLOOKUP($Y32,'[1]Material DB'!$A$3:$AF$113,'[1]Material DB'!N$40,FALSE))/100*$S32</f>
        <v>#N/A</v>
      </c>
      <c r="AM32" s="25" t="e">
        <f>(VLOOKUP($Y32,'[1]Material DB'!$A$3:$AF$113,'[1]Material DB'!O$40,FALSE))/100*$S32</f>
        <v>#N/A</v>
      </c>
      <c r="AN32" s="25" t="e">
        <f>(VLOOKUP($Y32,'[1]Material DB'!$A$3:$AF$113,'[1]Material DB'!P$40,FALSE))/100*$S32</f>
        <v>#N/A</v>
      </c>
      <c r="AO32" s="25" t="e">
        <f>(VLOOKUP($Y32,'[1]Material DB'!$A$3:$AF$113,'[1]Material DB'!Q$40,FALSE))/100*$S32</f>
        <v>#N/A</v>
      </c>
      <c r="AP32" s="25" t="e">
        <f>(VLOOKUP($Y32,'[1]Material DB'!$A$3:$AF$113,'[1]Material DB'!R$40,FALSE))/100*$S32</f>
        <v>#N/A</v>
      </c>
      <c r="AQ32" s="25" t="e">
        <f>(VLOOKUP($Y32,'[1]Material DB'!$A$3:$AF$113,'[1]Material DB'!S$40,FALSE))/100*$S32</f>
        <v>#N/A</v>
      </c>
      <c r="AR32" s="25" t="e">
        <f>(VLOOKUP($Y32,'[1]Material DB'!$A$3:$AF$113,'[1]Material DB'!T$40,FALSE))/100*$S32</f>
        <v>#N/A</v>
      </c>
      <c r="AS32" s="25" t="e">
        <f>(VLOOKUP($Y32,'[1]Material DB'!$A$3:$AF$113,'[1]Material DB'!U$40,FALSE))/100*$S32</f>
        <v>#N/A</v>
      </c>
      <c r="AT32" s="25" t="e">
        <f>(VLOOKUP($Y32,'[1]Material DB'!$A$3:$AF$113,'[1]Material DB'!V$40,FALSE))/100*$S32</f>
        <v>#N/A</v>
      </c>
      <c r="AU32" s="25" t="e">
        <f>(VLOOKUP($Y32,'[1]Material DB'!$A$3:$AF$113,'[1]Material DB'!W$40,FALSE))/100*$S32</f>
        <v>#N/A</v>
      </c>
      <c r="AV32" s="25" t="e">
        <f>(VLOOKUP($Y32,'[1]Material DB'!$A$3:$AF$113,'[1]Material DB'!X$40,FALSE))/100*$S32</f>
        <v>#N/A</v>
      </c>
      <c r="AW32" s="25" t="e">
        <f>(VLOOKUP($Y32,'[1]Material DB'!$A$3:$AF$113,'[1]Material DB'!Y$40,FALSE))/100*$S32</f>
        <v>#N/A</v>
      </c>
      <c r="AX32" s="25" t="e">
        <f>(VLOOKUP($Y32,'[1]Material DB'!$A$3:$AF$113,'[1]Material DB'!Z$40,FALSE))/100*$S32</f>
        <v>#N/A</v>
      </c>
      <c r="AY32" s="25" t="e">
        <f>(VLOOKUP($Y32,'[1]Material DB'!$A$3:$AF$113,'[1]Material DB'!AA$40,FALSE))/100*$S32</f>
        <v>#N/A</v>
      </c>
      <c r="AZ32" s="25" t="e">
        <f>(VLOOKUP($Y32,'[1]Material DB'!$A$3:$AF$113,'[1]Material DB'!AB$40,FALSE))/100*$S32</f>
        <v>#N/A</v>
      </c>
      <c r="BA32" s="25" t="e">
        <f>(VLOOKUP($Y32,'[1]Material DB'!$A$3:$AF$113,'[1]Material DB'!AC$40,FALSE))/100*$S32</f>
        <v>#N/A</v>
      </c>
      <c r="BB32" s="25" t="e">
        <f>(VLOOKUP($Y32,'[1]Material DB'!$A$3:$AF$113,'[1]Material DB'!AD$40,FALSE))/100*$S32</f>
        <v>#N/A</v>
      </c>
      <c r="BC32" s="25" t="e">
        <f>(VLOOKUP($Y32,'[1]Material DB'!$A$3:$AF$113,'[1]Material DB'!AE$40,FALSE))/100*$S32</f>
        <v>#N/A</v>
      </c>
      <c r="BD32" s="25" t="e">
        <f>(VLOOKUP($Y32,'[1]Material DB'!$A$3:$AF$113,'[1]Material DB'!AF$40,FALSE))/100*$S32</f>
        <v>#N/A</v>
      </c>
      <c r="BE32" s="40" t="e">
        <f t="shared" si="2"/>
        <v>#N/A</v>
      </c>
    </row>
    <row r="33" spans="1:57">
      <c r="A33" s="27"/>
      <c r="B33" s="28"/>
      <c r="C33" s="28"/>
      <c r="D33" s="28"/>
      <c r="E33" s="28"/>
      <c r="F33" s="28" t="s">
        <v>25</v>
      </c>
      <c r="G33" s="29"/>
      <c r="H33" s="30" t="s">
        <v>79</v>
      </c>
      <c r="I33" s="31"/>
      <c r="J33" s="31"/>
      <c r="K33" s="31" t="s">
        <v>49</v>
      </c>
      <c r="L33" s="15">
        <v>1</v>
      </c>
      <c r="M33" s="44"/>
      <c r="N33" s="45"/>
      <c r="O33" s="32"/>
      <c r="P33" s="32"/>
      <c r="Q33" s="32"/>
      <c r="R33" s="50"/>
      <c r="S33" s="35">
        <f t="shared" si="9"/>
        <v>0</v>
      </c>
      <c r="T33" s="36">
        <f t="shared" si="10"/>
        <v>0</v>
      </c>
      <c r="U33" s="151"/>
      <c r="V33" s="28"/>
      <c r="W33" s="42"/>
      <c r="X33" s="27"/>
      <c r="Y33" s="132"/>
      <c r="Z33" s="128" t="e">
        <f>(VLOOKUP($Y33,'[1]Material DB'!$A$3:$AF$113,'[1]Material DB'!B$40,FALSE))/100*$S33</f>
        <v>#N/A</v>
      </c>
      <c r="AA33" s="25" t="e">
        <f>(VLOOKUP($Y33,'[1]Material DB'!$A$3:$AF$113,'[1]Material DB'!C$40,FALSE))/100*$S33</f>
        <v>#N/A</v>
      </c>
      <c r="AB33" s="25" t="e">
        <f>(VLOOKUP($Y33,'[1]Material DB'!$A$3:$AF$113,'[1]Material DB'!D$40,FALSE))/100*$S33</f>
        <v>#N/A</v>
      </c>
      <c r="AC33" s="25" t="e">
        <f>(VLOOKUP($Y33,'[1]Material DB'!$A$3:$AF$113,'[1]Material DB'!E$40,FALSE))/100*$S33</f>
        <v>#N/A</v>
      </c>
      <c r="AD33" s="25" t="e">
        <f>(VLOOKUP($Y33,'[1]Material DB'!$A$3:$AF$113,'[1]Material DB'!F$40,FALSE))/100*$S33</f>
        <v>#N/A</v>
      </c>
      <c r="AE33" s="25" t="e">
        <f>(VLOOKUP($Y33,'[1]Material DB'!$A$3:$AF$113,'[1]Material DB'!G$40,FALSE))/100*$S33</f>
        <v>#N/A</v>
      </c>
      <c r="AF33" s="25" t="e">
        <f>(VLOOKUP($Y33,'[1]Material DB'!$A$3:$AF$113,'[1]Material DB'!H$40,FALSE))/100*$S33</f>
        <v>#N/A</v>
      </c>
      <c r="AG33" s="25" t="e">
        <f>(VLOOKUP($Y33,'[1]Material DB'!$A$3:$AF$113,'[1]Material DB'!I$40,FALSE))/100*$S33</f>
        <v>#N/A</v>
      </c>
      <c r="AH33" s="25" t="e">
        <f>(VLOOKUP($Y33,'[1]Material DB'!$A$3:$AF$113,'[1]Material DB'!J$40,FALSE))/100*$S33</f>
        <v>#N/A</v>
      </c>
      <c r="AI33" s="25" t="e">
        <f>(VLOOKUP($Y33,'[1]Material DB'!$A$3:$AF$113,'[1]Material DB'!K$40,FALSE))/100*$S33</f>
        <v>#N/A</v>
      </c>
      <c r="AJ33" s="25" t="e">
        <f>(VLOOKUP($Y33,'[1]Material DB'!$A$3:$AF$113,'[1]Material DB'!L$40,FALSE))/100*$S33</f>
        <v>#N/A</v>
      </c>
      <c r="AK33" s="25" t="e">
        <f>(VLOOKUP($Y33,'[1]Material DB'!$A$3:$AF$113,'[1]Material DB'!M$40,FALSE))/100*$S33</f>
        <v>#N/A</v>
      </c>
      <c r="AL33" s="25" t="e">
        <f>(VLOOKUP($Y33,'[1]Material DB'!$A$3:$AF$113,'[1]Material DB'!N$40,FALSE))/100*$S33</f>
        <v>#N/A</v>
      </c>
      <c r="AM33" s="25" t="e">
        <f>(VLOOKUP($Y33,'[1]Material DB'!$A$3:$AF$113,'[1]Material DB'!O$40,FALSE))/100*$S33</f>
        <v>#N/A</v>
      </c>
      <c r="AN33" s="25" t="e">
        <f>(VLOOKUP($Y33,'[1]Material DB'!$A$3:$AF$113,'[1]Material DB'!P$40,FALSE))/100*$S33</f>
        <v>#N/A</v>
      </c>
      <c r="AO33" s="25" t="e">
        <f>(VLOOKUP($Y33,'[1]Material DB'!$A$3:$AF$113,'[1]Material DB'!Q$40,FALSE))/100*$S33</f>
        <v>#N/A</v>
      </c>
      <c r="AP33" s="25" t="e">
        <f>(VLOOKUP($Y33,'[1]Material DB'!$A$3:$AF$113,'[1]Material DB'!R$40,FALSE))/100*$S33</f>
        <v>#N/A</v>
      </c>
      <c r="AQ33" s="25" t="e">
        <f>(VLOOKUP($Y33,'[1]Material DB'!$A$3:$AF$113,'[1]Material DB'!S$40,FALSE))/100*$S33</f>
        <v>#N/A</v>
      </c>
      <c r="AR33" s="25" t="e">
        <f>(VLOOKUP($Y33,'[1]Material DB'!$A$3:$AF$113,'[1]Material DB'!T$40,FALSE))/100*$S33</f>
        <v>#N/A</v>
      </c>
      <c r="AS33" s="25" t="e">
        <f>(VLOOKUP($Y33,'[1]Material DB'!$A$3:$AF$113,'[1]Material DB'!U$40,FALSE))/100*$S33</f>
        <v>#N/A</v>
      </c>
      <c r="AT33" s="25" t="e">
        <f>(VLOOKUP($Y33,'[1]Material DB'!$A$3:$AF$113,'[1]Material DB'!V$40,FALSE))/100*$S33</f>
        <v>#N/A</v>
      </c>
      <c r="AU33" s="25" t="e">
        <f>(VLOOKUP($Y33,'[1]Material DB'!$A$3:$AF$113,'[1]Material DB'!W$40,FALSE))/100*$S33</f>
        <v>#N/A</v>
      </c>
      <c r="AV33" s="25" t="e">
        <f>(VLOOKUP($Y33,'[1]Material DB'!$A$3:$AF$113,'[1]Material DB'!X$40,FALSE))/100*$S33</f>
        <v>#N/A</v>
      </c>
      <c r="AW33" s="25" t="e">
        <f>(VLOOKUP($Y33,'[1]Material DB'!$A$3:$AF$113,'[1]Material DB'!Y$40,FALSE))/100*$S33</f>
        <v>#N/A</v>
      </c>
      <c r="AX33" s="25" t="e">
        <f>(VLOOKUP($Y33,'[1]Material DB'!$A$3:$AF$113,'[1]Material DB'!Z$40,FALSE))/100*$S33</f>
        <v>#N/A</v>
      </c>
      <c r="AY33" s="25" t="e">
        <f>(VLOOKUP($Y33,'[1]Material DB'!$A$3:$AF$113,'[1]Material DB'!AA$40,FALSE))/100*$S33</f>
        <v>#N/A</v>
      </c>
      <c r="AZ33" s="25" t="e">
        <f>(VLOOKUP($Y33,'[1]Material DB'!$A$3:$AF$113,'[1]Material DB'!AB$40,FALSE))/100*$S33</f>
        <v>#N/A</v>
      </c>
      <c r="BA33" s="25" t="e">
        <f>(VLOOKUP($Y33,'[1]Material DB'!$A$3:$AF$113,'[1]Material DB'!AC$40,FALSE))/100*$S33</f>
        <v>#N/A</v>
      </c>
      <c r="BB33" s="25" t="e">
        <f>(VLOOKUP($Y33,'[1]Material DB'!$A$3:$AF$113,'[1]Material DB'!AD$40,FALSE))/100*$S33</f>
        <v>#N/A</v>
      </c>
      <c r="BC33" s="25" t="e">
        <f>(VLOOKUP($Y33,'[1]Material DB'!$A$3:$AF$113,'[1]Material DB'!AE$40,FALSE))/100*$S33</f>
        <v>#N/A</v>
      </c>
      <c r="BD33" s="25" t="e">
        <f>(VLOOKUP($Y33,'[1]Material DB'!$A$3:$AF$113,'[1]Material DB'!AF$40,FALSE))/100*$S33</f>
        <v>#N/A</v>
      </c>
      <c r="BE33" s="40" t="e">
        <f t="shared" si="2"/>
        <v>#N/A</v>
      </c>
    </row>
    <row r="34" spans="1:57">
      <c r="A34" s="27"/>
      <c r="B34" s="28"/>
      <c r="C34" s="28"/>
      <c r="D34" s="28"/>
      <c r="E34" s="28" t="s">
        <v>25</v>
      </c>
      <c r="F34" s="28"/>
      <c r="G34" s="29"/>
      <c r="H34" s="30" t="s">
        <v>85</v>
      </c>
      <c r="I34" s="31"/>
      <c r="J34" s="31"/>
      <c r="K34" s="31" t="s">
        <v>55</v>
      </c>
      <c r="L34" s="15">
        <v>1</v>
      </c>
      <c r="M34" s="44"/>
      <c r="N34" s="45"/>
      <c r="O34" s="32"/>
      <c r="P34" s="32"/>
      <c r="Q34" s="32"/>
      <c r="R34" s="46"/>
      <c r="S34" s="35">
        <f t="shared" si="9"/>
        <v>0</v>
      </c>
      <c r="T34" s="36">
        <f t="shared" si="10"/>
        <v>0</v>
      </c>
      <c r="U34" s="151"/>
      <c r="V34" s="28"/>
      <c r="W34" s="42"/>
      <c r="X34" s="27"/>
      <c r="Y34" s="44"/>
      <c r="Z34" s="128" t="e">
        <f>(VLOOKUP($Y34,'[1]Material DB'!$A$3:$AF$113,'[1]Material DB'!B$40,FALSE))/100*$S34</f>
        <v>#N/A</v>
      </c>
      <c r="AA34" s="25" t="e">
        <f>(VLOOKUP($Y34,'[1]Material DB'!$A$3:$AF$113,'[1]Material DB'!C$40,FALSE))/100*$S34</f>
        <v>#N/A</v>
      </c>
      <c r="AB34" s="25" t="e">
        <f>(VLOOKUP($Y34,'[1]Material DB'!$A$3:$AF$113,'[1]Material DB'!D$40,FALSE))/100*$S34</f>
        <v>#N/A</v>
      </c>
      <c r="AC34" s="25" t="e">
        <f>(VLOOKUP($Y34,'[1]Material DB'!$A$3:$AF$113,'[1]Material DB'!E$40,FALSE))/100*$S34</f>
        <v>#N/A</v>
      </c>
      <c r="AD34" s="25" t="e">
        <f>(VLOOKUP($Y34,'[1]Material DB'!$A$3:$AF$113,'[1]Material DB'!F$40,FALSE))/100*$S34</f>
        <v>#N/A</v>
      </c>
      <c r="AE34" s="25" t="e">
        <f>(VLOOKUP($Y34,'[1]Material DB'!$A$3:$AF$113,'[1]Material DB'!G$40,FALSE))/100*$S34</f>
        <v>#N/A</v>
      </c>
      <c r="AF34" s="25" t="e">
        <f>(VLOOKUP($Y34,'[1]Material DB'!$A$3:$AF$113,'[1]Material DB'!H$40,FALSE))/100*$S34</f>
        <v>#N/A</v>
      </c>
      <c r="AG34" s="25" t="e">
        <f>(VLOOKUP($Y34,'[1]Material DB'!$A$3:$AF$113,'[1]Material DB'!I$40,FALSE))/100*$S34</f>
        <v>#N/A</v>
      </c>
      <c r="AH34" s="25" t="e">
        <f>(VLOOKUP($Y34,'[1]Material DB'!$A$3:$AF$113,'[1]Material DB'!J$40,FALSE))/100*$S34</f>
        <v>#N/A</v>
      </c>
      <c r="AI34" s="25" t="e">
        <f>(VLOOKUP($Y34,'[1]Material DB'!$A$3:$AF$113,'[1]Material DB'!K$40,FALSE))/100*$S34</f>
        <v>#N/A</v>
      </c>
      <c r="AJ34" s="25" t="e">
        <f>(VLOOKUP($Y34,'[1]Material DB'!$A$3:$AF$113,'[1]Material DB'!L$40,FALSE))/100*$S34</f>
        <v>#N/A</v>
      </c>
      <c r="AK34" s="25" t="e">
        <f>(VLOOKUP($Y34,'[1]Material DB'!$A$3:$AF$113,'[1]Material DB'!M$40,FALSE))/100*$S34</f>
        <v>#N/A</v>
      </c>
      <c r="AL34" s="25" t="e">
        <f>(VLOOKUP($Y34,'[1]Material DB'!$A$3:$AF$113,'[1]Material DB'!N$40,FALSE))/100*$S34</f>
        <v>#N/A</v>
      </c>
      <c r="AM34" s="25" t="e">
        <f>(VLOOKUP($Y34,'[1]Material DB'!$A$3:$AF$113,'[1]Material DB'!O$40,FALSE))/100*$S34</f>
        <v>#N/A</v>
      </c>
      <c r="AN34" s="25" t="e">
        <f>(VLOOKUP($Y34,'[1]Material DB'!$A$3:$AF$113,'[1]Material DB'!P$40,FALSE))/100*$S34</f>
        <v>#N/A</v>
      </c>
      <c r="AO34" s="25" t="e">
        <f>(VLOOKUP($Y34,'[1]Material DB'!$A$3:$AF$113,'[1]Material DB'!Q$40,FALSE))/100*$S34</f>
        <v>#N/A</v>
      </c>
      <c r="AP34" s="25" t="e">
        <f>(VLOOKUP($Y34,'[1]Material DB'!$A$3:$AF$113,'[1]Material DB'!R$40,FALSE))/100*$S34</f>
        <v>#N/A</v>
      </c>
      <c r="AQ34" s="25" t="e">
        <f>(VLOOKUP($Y34,'[1]Material DB'!$A$3:$AF$113,'[1]Material DB'!S$40,FALSE))/100*$S34</f>
        <v>#N/A</v>
      </c>
      <c r="AR34" s="25" t="e">
        <f>(VLOOKUP($Y34,'[1]Material DB'!$A$3:$AF$113,'[1]Material DB'!T$40,FALSE))/100*$S34</f>
        <v>#N/A</v>
      </c>
      <c r="AS34" s="25" t="e">
        <f>(VLOOKUP($Y34,'[1]Material DB'!$A$3:$AF$113,'[1]Material DB'!U$40,FALSE))/100*$S34</f>
        <v>#N/A</v>
      </c>
      <c r="AT34" s="25" t="e">
        <f>(VLOOKUP($Y34,'[1]Material DB'!$A$3:$AF$113,'[1]Material DB'!V$40,FALSE))/100*$S34</f>
        <v>#N/A</v>
      </c>
      <c r="AU34" s="25" t="e">
        <f>(VLOOKUP($Y34,'[1]Material DB'!$A$3:$AF$113,'[1]Material DB'!W$40,FALSE))/100*$S34</f>
        <v>#N/A</v>
      </c>
      <c r="AV34" s="25" t="e">
        <f>(VLOOKUP($Y34,'[1]Material DB'!$A$3:$AF$113,'[1]Material DB'!X$40,FALSE))/100*$S34</f>
        <v>#N/A</v>
      </c>
      <c r="AW34" s="25" t="e">
        <f>(VLOOKUP($Y34,'[1]Material DB'!$A$3:$AF$113,'[1]Material DB'!Y$40,FALSE))/100*$S34</f>
        <v>#N/A</v>
      </c>
      <c r="AX34" s="25" t="e">
        <f>(VLOOKUP($Y34,'[1]Material DB'!$A$3:$AF$113,'[1]Material DB'!Z$40,FALSE))/100*$S34</f>
        <v>#N/A</v>
      </c>
      <c r="AY34" s="25" t="e">
        <f>(VLOOKUP($Y34,'[1]Material DB'!$A$3:$AF$113,'[1]Material DB'!AA$40,FALSE))/100*$S34</f>
        <v>#N/A</v>
      </c>
      <c r="AZ34" s="25" t="e">
        <f>(VLOOKUP($Y34,'[1]Material DB'!$A$3:$AF$113,'[1]Material DB'!AB$40,FALSE))/100*$S34</f>
        <v>#N/A</v>
      </c>
      <c r="BA34" s="25" t="e">
        <f>(VLOOKUP($Y34,'[1]Material DB'!$A$3:$AF$113,'[1]Material DB'!AC$40,FALSE))/100*$S34</f>
        <v>#N/A</v>
      </c>
      <c r="BB34" s="25" t="e">
        <f>(VLOOKUP($Y34,'[1]Material DB'!$A$3:$AF$113,'[1]Material DB'!AD$40,FALSE))/100*$S34</f>
        <v>#N/A</v>
      </c>
      <c r="BC34" s="25" t="e">
        <f>(VLOOKUP($Y34,'[1]Material DB'!$A$3:$AF$113,'[1]Material DB'!AE$40,FALSE))/100*$S34</f>
        <v>#N/A</v>
      </c>
      <c r="BD34" s="25" t="e">
        <f>(VLOOKUP($Y34,'[1]Material DB'!$A$3:$AF$113,'[1]Material DB'!AF$40,FALSE))/100*$S34</f>
        <v>#N/A</v>
      </c>
      <c r="BE34" s="40" t="e">
        <f t="shared" si="2"/>
        <v>#N/A</v>
      </c>
    </row>
    <row r="35" spans="1:57" ht="15.75" thickBot="1">
      <c r="A35" s="53"/>
      <c r="B35" s="54"/>
      <c r="C35" s="54"/>
      <c r="D35" s="54"/>
      <c r="E35" s="54" t="s">
        <v>25</v>
      </c>
      <c r="F35" s="54"/>
      <c r="G35" s="55"/>
      <c r="H35" s="85" t="s">
        <v>86</v>
      </c>
      <c r="I35" s="59"/>
      <c r="J35" s="59"/>
      <c r="K35" s="59" t="s">
        <v>56</v>
      </c>
      <c r="L35" s="58">
        <v>1</v>
      </c>
      <c r="M35" s="84"/>
      <c r="N35" s="85"/>
      <c r="O35" s="59"/>
      <c r="P35" s="59"/>
      <c r="Q35" s="59"/>
      <c r="R35" s="86"/>
      <c r="S35" s="62">
        <f>L35*R35</f>
        <v>0</v>
      </c>
      <c r="T35" s="63">
        <f t="shared" si="10"/>
        <v>0</v>
      </c>
      <c r="U35" s="4"/>
      <c r="V35" s="54"/>
      <c r="W35" s="64"/>
      <c r="X35" s="133"/>
      <c r="Y35" s="84"/>
      <c r="Z35" s="67" t="e">
        <f>(VLOOKUP($Y35,'[1]Material DB'!$A$3:$AF$113,'[1]Material DB'!B$40,FALSE))/100*$S35</f>
        <v>#N/A</v>
      </c>
      <c r="AA35" s="67" t="e">
        <f>(VLOOKUP($Y35,'[1]Material DB'!$A$3:$AF$113,'[1]Material DB'!C$40,FALSE))/100*$S35</f>
        <v>#N/A</v>
      </c>
      <c r="AB35" s="67" t="e">
        <f>(VLOOKUP($Y35,'[1]Material DB'!$A$3:$AF$113,'[1]Material DB'!D$40,FALSE))/100*$S35</f>
        <v>#N/A</v>
      </c>
      <c r="AC35" s="67" t="e">
        <f>(VLOOKUP($Y35,'[1]Material DB'!$A$3:$AF$113,'[1]Material DB'!E$40,FALSE))/100*$S35</f>
        <v>#N/A</v>
      </c>
      <c r="AD35" s="67" t="e">
        <f>(VLOOKUP($Y35,'[1]Material DB'!$A$3:$AF$113,'[1]Material DB'!F$40,FALSE))/100*$S35</f>
        <v>#N/A</v>
      </c>
      <c r="AE35" s="67" t="e">
        <f>(VLOOKUP($Y35,'[1]Material DB'!$A$3:$AF$113,'[1]Material DB'!G$40,FALSE))/100*$S35</f>
        <v>#N/A</v>
      </c>
      <c r="AF35" s="67" t="e">
        <f>(VLOOKUP($Y35,'[1]Material DB'!$A$3:$AF$113,'[1]Material DB'!H$40,FALSE))/100*$S35</f>
        <v>#N/A</v>
      </c>
      <c r="AG35" s="67" t="e">
        <f>(VLOOKUP($Y35,'[1]Material DB'!$A$3:$AF$113,'[1]Material DB'!I$40,FALSE))/100*$S35</f>
        <v>#N/A</v>
      </c>
      <c r="AH35" s="67" t="e">
        <f>(VLOOKUP($Y35,'[1]Material DB'!$A$3:$AF$113,'[1]Material DB'!J$40,FALSE))/100*$S35</f>
        <v>#N/A</v>
      </c>
      <c r="AI35" s="67" t="e">
        <f>(VLOOKUP($Y35,'[1]Material DB'!$A$3:$AF$113,'[1]Material DB'!K$40,FALSE))/100*$S35</f>
        <v>#N/A</v>
      </c>
      <c r="AJ35" s="67" t="e">
        <f>(VLOOKUP($Y35,'[1]Material DB'!$A$3:$AF$113,'[1]Material DB'!L$40,FALSE))/100*$S35</f>
        <v>#N/A</v>
      </c>
      <c r="AK35" s="67" t="e">
        <f>(VLOOKUP($Y35,'[1]Material DB'!$A$3:$AF$113,'[1]Material DB'!M$40,FALSE))/100*$S35</f>
        <v>#N/A</v>
      </c>
      <c r="AL35" s="67" t="e">
        <f>(VLOOKUP($Y35,'[1]Material DB'!$A$3:$AF$113,'[1]Material DB'!N$40,FALSE))/100*$S35</f>
        <v>#N/A</v>
      </c>
      <c r="AM35" s="67" t="e">
        <f>(VLOOKUP($Y35,'[1]Material DB'!$A$3:$AF$113,'[1]Material DB'!O$40,FALSE))/100*$S35</f>
        <v>#N/A</v>
      </c>
      <c r="AN35" s="67" t="e">
        <f>(VLOOKUP($Y35,'[1]Material DB'!$A$3:$AF$113,'[1]Material DB'!P$40,FALSE))/100*$S35</f>
        <v>#N/A</v>
      </c>
      <c r="AO35" s="67" t="e">
        <f>(VLOOKUP($Y35,'[1]Material DB'!$A$3:$AF$113,'[1]Material DB'!Q$40,FALSE))/100*$S35</f>
        <v>#N/A</v>
      </c>
      <c r="AP35" s="67" t="e">
        <f>(VLOOKUP($Y35,'[1]Material DB'!$A$3:$AF$113,'[1]Material DB'!R$40,FALSE))/100*$S35</f>
        <v>#N/A</v>
      </c>
      <c r="AQ35" s="67" t="e">
        <f>(VLOOKUP($Y35,'[1]Material DB'!$A$3:$AF$113,'[1]Material DB'!S$40,FALSE))/100*$S35</f>
        <v>#N/A</v>
      </c>
      <c r="AR35" s="67" t="e">
        <f>(VLOOKUP($Y35,'[1]Material DB'!$A$3:$AF$113,'[1]Material DB'!T$40,FALSE))/100*$S35</f>
        <v>#N/A</v>
      </c>
      <c r="AS35" s="67" t="e">
        <f>(VLOOKUP($Y35,'[1]Material DB'!$A$3:$AF$113,'[1]Material DB'!U$40,FALSE))/100*$S35</f>
        <v>#N/A</v>
      </c>
      <c r="AT35" s="67" t="e">
        <f>(VLOOKUP($Y35,'[1]Material DB'!$A$3:$AF$113,'[1]Material DB'!V$40,FALSE))/100*$S35</f>
        <v>#N/A</v>
      </c>
      <c r="AU35" s="67" t="e">
        <f>(VLOOKUP($Y35,'[1]Material DB'!$A$3:$AF$113,'[1]Material DB'!W$40,FALSE))/100*$S35</f>
        <v>#N/A</v>
      </c>
      <c r="AV35" s="67" t="e">
        <f>(VLOOKUP($Y35,'[1]Material DB'!$A$3:$AF$113,'[1]Material DB'!X$40,FALSE))/100*$S35</f>
        <v>#N/A</v>
      </c>
      <c r="AW35" s="67" t="e">
        <f>(VLOOKUP($Y35,'[1]Material DB'!$A$3:$AF$113,'[1]Material DB'!Y$40,FALSE))/100*$S35</f>
        <v>#N/A</v>
      </c>
      <c r="AX35" s="67" t="e">
        <f>(VLOOKUP($Y35,'[1]Material DB'!$A$3:$AF$113,'[1]Material DB'!Z$40,FALSE))/100*$S35</f>
        <v>#N/A</v>
      </c>
      <c r="AY35" s="67" t="e">
        <f>(VLOOKUP($Y35,'[1]Material DB'!$A$3:$AF$113,'[1]Material DB'!AA$40,FALSE))/100*$S35</f>
        <v>#N/A</v>
      </c>
      <c r="AZ35" s="67" t="e">
        <f>(VLOOKUP($Y35,'[1]Material DB'!$A$3:$AF$113,'[1]Material DB'!AB$40,FALSE))/100*$S35</f>
        <v>#N/A</v>
      </c>
      <c r="BA35" s="67" t="e">
        <f>(VLOOKUP($Y35,'[1]Material DB'!$A$3:$AF$113,'[1]Material DB'!AC$40,FALSE))/100*$S35</f>
        <v>#N/A</v>
      </c>
      <c r="BB35" s="67" t="e">
        <f>(VLOOKUP($Y35,'[1]Material DB'!$A$3:$AF$113,'[1]Material DB'!AD$40,FALSE))/100*$S35</f>
        <v>#N/A</v>
      </c>
      <c r="BC35" s="67" t="e">
        <f>(VLOOKUP($Y35,'[1]Material DB'!$A$3:$AF$113,'[1]Material DB'!AE$40,FALSE))/100*$S35</f>
        <v>#N/A</v>
      </c>
      <c r="BD35" s="67" t="e">
        <f>(VLOOKUP($Y35,'[1]Material DB'!$A$3:$AF$113,'[1]Material DB'!AF$40,FALSE))/100*$S35</f>
        <v>#N/A</v>
      </c>
      <c r="BE35" s="68" t="e">
        <f t="shared" si="2"/>
        <v>#N/A</v>
      </c>
    </row>
    <row r="36" spans="1:57" s="79" customFormat="1" ht="16.5" thickTop="1" thickBot="1">
      <c r="A36" s="69" t="s">
        <v>25</v>
      </c>
      <c r="B36" s="70"/>
      <c r="C36" s="70"/>
      <c r="D36" s="70"/>
      <c r="E36" s="70"/>
      <c r="F36" s="88"/>
      <c r="G36" s="352"/>
      <c r="H36" s="353" t="s">
        <v>28</v>
      </c>
      <c r="I36" s="73"/>
      <c r="J36" s="73"/>
      <c r="K36" s="73" t="s">
        <v>169</v>
      </c>
      <c r="L36" s="74">
        <v>1</v>
      </c>
      <c r="M36" s="74" t="s">
        <v>26</v>
      </c>
      <c r="N36" s="73" t="s">
        <v>22</v>
      </c>
      <c r="O36" s="73">
        <v>110</v>
      </c>
      <c r="P36" s="73" t="s">
        <v>23</v>
      </c>
      <c r="Q36" s="75" t="s">
        <v>24</v>
      </c>
      <c r="R36" s="435">
        <f>'Disk Sector Asbl'!S8</f>
        <v>5.8166666666666664</v>
      </c>
      <c r="S36" s="436"/>
      <c r="T36" s="437"/>
      <c r="U36" s="74" t="s">
        <v>25</v>
      </c>
      <c r="V36" s="75"/>
      <c r="W36" s="75"/>
      <c r="X36" s="134" t="s">
        <v>27</v>
      </c>
      <c r="Y36" s="135" t="s">
        <v>27</v>
      </c>
      <c r="Z36" s="77">
        <f>SUMIF(Z3,"&gt;0")</f>
        <v>0</v>
      </c>
      <c r="AA36" s="77">
        <f t="shared" ref="AA36:BD36" si="13">SUMIF(AA3,"&gt;0")</f>
        <v>0</v>
      </c>
      <c r="AB36" s="77">
        <f t="shared" si="13"/>
        <v>0</v>
      </c>
      <c r="AC36" s="77">
        <f t="shared" si="13"/>
        <v>0</v>
      </c>
      <c r="AD36" s="77">
        <f t="shared" si="13"/>
        <v>0</v>
      </c>
      <c r="AE36" s="77">
        <f t="shared" si="13"/>
        <v>0</v>
      </c>
      <c r="AF36" s="77">
        <f t="shared" si="13"/>
        <v>0</v>
      </c>
      <c r="AG36" s="77">
        <f t="shared" si="13"/>
        <v>0</v>
      </c>
      <c r="AH36" s="77">
        <f t="shared" si="13"/>
        <v>1.274849744</v>
      </c>
      <c r="AI36" s="77">
        <f t="shared" si="13"/>
        <v>0</v>
      </c>
      <c r="AJ36" s="77">
        <f t="shared" si="13"/>
        <v>0</v>
      </c>
      <c r="AK36" s="77">
        <f t="shared" si="13"/>
        <v>0</v>
      </c>
      <c r="AL36" s="77">
        <f t="shared" si="13"/>
        <v>0</v>
      </c>
      <c r="AM36" s="77">
        <f t="shared" si="13"/>
        <v>0</v>
      </c>
      <c r="AN36" s="77">
        <f t="shared" si="13"/>
        <v>0</v>
      </c>
      <c r="AO36" s="77">
        <f t="shared" si="13"/>
        <v>0</v>
      </c>
      <c r="AP36" s="77">
        <f t="shared" si="13"/>
        <v>0</v>
      </c>
      <c r="AQ36" s="77">
        <f t="shared" si="13"/>
        <v>0</v>
      </c>
      <c r="AR36" s="77">
        <f t="shared" si="13"/>
        <v>0</v>
      </c>
      <c r="AS36" s="77">
        <f t="shared" si="13"/>
        <v>0</v>
      </c>
      <c r="AT36" s="77">
        <f t="shared" si="13"/>
        <v>0</v>
      </c>
      <c r="AU36" s="77">
        <f t="shared" si="13"/>
        <v>0</v>
      </c>
      <c r="AV36" s="77">
        <f t="shared" si="13"/>
        <v>0</v>
      </c>
      <c r="AW36" s="77">
        <f t="shared" si="13"/>
        <v>0</v>
      </c>
      <c r="AX36" s="77">
        <f t="shared" si="13"/>
        <v>0</v>
      </c>
      <c r="AY36" s="77">
        <f t="shared" si="13"/>
        <v>0</v>
      </c>
      <c r="AZ36" s="77">
        <f t="shared" si="13"/>
        <v>8.4946120703999998E-4</v>
      </c>
      <c r="BA36" s="77">
        <f t="shared" si="13"/>
        <v>0</v>
      </c>
      <c r="BB36" s="77">
        <f t="shared" si="13"/>
        <v>0</v>
      </c>
      <c r="BC36" s="77">
        <f t="shared" si="13"/>
        <v>0</v>
      </c>
      <c r="BD36" s="77">
        <f t="shared" si="13"/>
        <v>7.6886839295999996E-4</v>
      </c>
      <c r="BE36" s="78">
        <f>SUMIF(BE3,"&gt;0")</f>
        <v>1.2764680736</v>
      </c>
    </row>
    <row r="37" spans="1:57">
      <c r="R37" s="438"/>
      <c r="S37" s="439"/>
      <c r="T37" s="439"/>
      <c r="W37" s="81"/>
    </row>
    <row r="39" spans="1:57">
      <c r="M39" s="2" t="s">
        <v>271</v>
      </c>
      <c r="R39" s="81">
        <v>5.8170000000000002</v>
      </c>
      <c r="S39" s="2">
        <v>1.978</v>
      </c>
      <c r="T39" s="2">
        <f>R39-S39</f>
        <v>3.8390000000000004</v>
      </c>
      <c r="V39" s="2">
        <f>T39*48*2</f>
        <v>368.54400000000004</v>
      </c>
    </row>
    <row r="40" spans="1:57">
      <c r="M40" s="80">
        <v>2</v>
      </c>
      <c r="R40" s="81">
        <v>4.7329999999999997</v>
      </c>
      <c r="S40" s="2">
        <v>1.978</v>
      </c>
      <c r="T40" s="2">
        <f>R40-S40</f>
        <v>2.7549999999999999</v>
      </c>
      <c r="V40" s="2">
        <f>T40*48</f>
        <v>132.24</v>
      </c>
    </row>
    <row r="41" spans="1:57">
      <c r="U41" s="152" t="s">
        <v>272</v>
      </c>
      <c r="V41" s="2">
        <f>SUM(V39:V40)</f>
        <v>500.78400000000005</v>
      </c>
    </row>
    <row r="42" spans="1:57">
      <c r="U42" s="152" t="s">
        <v>273</v>
      </c>
      <c r="V42" s="2">
        <f>V41*2</f>
        <v>1001.5680000000001</v>
      </c>
    </row>
  </sheetData>
  <mergeCells count="12">
    <mergeCell ref="A1:G1"/>
    <mergeCell ref="X1:Y1"/>
    <mergeCell ref="Z1:BE1"/>
    <mergeCell ref="R36:T36"/>
    <mergeCell ref="R37:T37"/>
    <mergeCell ref="H1:H2"/>
    <mergeCell ref="I1:I2"/>
    <mergeCell ref="J1:J2"/>
    <mergeCell ref="K1:K2"/>
    <mergeCell ref="L1:L2"/>
    <mergeCell ref="M1:M2"/>
    <mergeCell ref="R1:W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37"/>
  <sheetViews>
    <sheetView topLeftCell="A13" zoomScale="85" zoomScaleNormal="85" workbookViewId="0">
      <selection activeCell="K1" sqref="K1:K2"/>
    </sheetView>
  </sheetViews>
  <sheetFormatPr defaultRowHeight="15"/>
  <cols>
    <col min="1" max="5" width="2.140625" style="2" bestFit="1" customWidth="1"/>
    <col min="6" max="6" width="2" style="80" bestFit="1" customWidth="1"/>
    <col min="7" max="7" width="2" style="80" customWidth="1"/>
    <col min="8" max="8" width="15" style="2" bestFit="1" customWidth="1"/>
    <col min="9" max="10" width="9.140625" style="2" hidden="1" customWidth="1"/>
    <col min="11" max="11" width="48.7109375" style="2" bestFit="1" customWidth="1"/>
    <col min="12" max="13" width="6.7109375" style="2" customWidth="1"/>
    <col min="14" max="14" width="8.28515625" style="2" hidden="1" customWidth="1"/>
    <col min="15" max="17" width="9.140625" style="2" hidden="1" customWidth="1"/>
    <col min="18" max="18" width="9.7109375" style="81" customWidth="1"/>
    <col min="19" max="19" width="9.7109375" style="2" customWidth="1"/>
    <col min="20" max="20" width="10.7109375" style="2" customWidth="1"/>
    <col min="21" max="21" width="6.85546875" style="152" bestFit="1" customWidth="1"/>
    <col min="22" max="22" width="10.42578125" style="2" bestFit="1" customWidth="1"/>
    <col min="23" max="23" width="7.5703125" style="2" bestFit="1" customWidth="1"/>
    <col min="24" max="25" width="20.7109375" style="81" customWidth="1"/>
    <col min="26" max="26" width="9.140625" style="82"/>
    <col min="27" max="16384" width="9.140625" style="2"/>
  </cols>
  <sheetData>
    <row r="1" spans="1:57">
      <c r="A1" s="466" t="s">
        <v>0</v>
      </c>
      <c r="B1" s="467"/>
      <c r="C1" s="467"/>
      <c r="D1" s="467"/>
      <c r="E1" s="467"/>
      <c r="F1" s="467"/>
      <c r="G1" s="468"/>
      <c r="H1" s="443" t="s">
        <v>1</v>
      </c>
      <c r="I1" s="445" t="s">
        <v>2</v>
      </c>
      <c r="J1" s="445" t="s">
        <v>3</v>
      </c>
      <c r="K1" s="445" t="s">
        <v>4</v>
      </c>
      <c r="L1" s="445" t="s">
        <v>5</v>
      </c>
      <c r="M1" s="447" t="s">
        <v>6</v>
      </c>
      <c r="N1" s="1"/>
      <c r="O1" s="1"/>
      <c r="P1" s="1"/>
      <c r="Q1" s="1"/>
      <c r="R1" s="449" t="s">
        <v>7</v>
      </c>
      <c r="S1" s="450"/>
      <c r="T1" s="450"/>
      <c r="U1" s="450"/>
      <c r="V1" s="450"/>
      <c r="W1" s="431"/>
      <c r="X1" s="469" t="s">
        <v>8</v>
      </c>
      <c r="Y1" s="452"/>
      <c r="Z1" s="453" t="s">
        <v>9</v>
      </c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4"/>
    </row>
    <row r="2" spans="1:57" ht="24" thickBot="1">
      <c r="A2" s="185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87">
        <v>6</v>
      </c>
      <c r="H2" s="444"/>
      <c r="I2" s="446"/>
      <c r="J2" s="446"/>
      <c r="K2" s="446"/>
      <c r="L2" s="446"/>
      <c r="M2" s="448"/>
      <c r="N2" s="6" t="s">
        <v>10</v>
      </c>
      <c r="O2" s="6" t="s">
        <v>11</v>
      </c>
      <c r="P2" s="6"/>
      <c r="Q2" s="6" t="s">
        <v>12</v>
      </c>
      <c r="R2" s="7" t="s">
        <v>13</v>
      </c>
      <c r="S2" s="8" t="s">
        <v>14</v>
      </c>
      <c r="T2" s="8" t="s">
        <v>15</v>
      </c>
      <c r="U2" s="9" t="s">
        <v>16</v>
      </c>
      <c r="V2" s="9" t="s">
        <v>17</v>
      </c>
      <c r="W2" s="126" t="s">
        <v>18</v>
      </c>
      <c r="X2" s="401" t="s">
        <v>19</v>
      </c>
      <c r="Y2" s="5" t="s">
        <v>20</v>
      </c>
      <c r="Z2" s="127" t="str">
        <f>'[1]Material DB'!B2</f>
        <v>H</v>
      </c>
      <c r="AA2" s="4" t="str">
        <f>'[1]Material DB'!C2</f>
        <v>B</v>
      </c>
      <c r="AB2" s="4" t="str">
        <f>'[1]Material DB'!D2</f>
        <v>C</v>
      </c>
      <c r="AC2" s="4" t="str">
        <f>'[1]Material DB'!E2</f>
        <v>N</v>
      </c>
      <c r="AD2" s="4" t="str">
        <f>'[1]Material DB'!F2</f>
        <v>O</v>
      </c>
      <c r="AE2" s="4" t="str">
        <f>'[1]Material DB'!G2</f>
        <v>F</v>
      </c>
      <c r="AF2" s="4" t="str">
        <f>'[1]Material DB'!H2</f>
        <v>Mg</v>
      </c>
      <c r="AG2" s="4" t="str">
        <f>'[1]Material DB'!I2</f>
        <v>Al</v>
      </c>
      <c r="AH2" s="4" t="str">
        <f>'[1]Material DB'!J2</f>
        <v>Si</v>
      </c>
      <c r="AI2" s="4" t="str">
        <f>'[1]Material DB'!K2</f>
        <v>P</v>
      </c>
      <c r="AJ2" s="4" t="str">
        <f>'[1]Material DB'!L2</f>
        <v>S</v>
      </c>
      <c r="AK2" s="4" t="str">
        <f>'[1]Material DB'!M2</f>
        <v>Ti</v>
      </c>
      <c r="AL2" s="4" t="str">
        <f>'[1]Material DB'!N2</f>
        <v>V</v>
      </c>
      <c r="AM2" s="4" t="str">
        <f>'[1]Material DB'!O2</f>
        <v>Cr</v>
      </c>
      <c r="AN2" s="4" t="str">
        <f>'[1]Material DB'!P2</f>
        <v>Mn</v>
      </c>
      <c r="AO2" s="4" t="str">
        <f>'[1]Material DB'!Q2</f>
        <v>Fe</v>
      </c>
      <c r="AP2" s="4" t="str">
        <f>'[1]Material DB'!R2</f>
        <v>Co</v>
      </c>
      <c r="AQ2" s="4" t="str">
        <f>'[1]Material DB'!S2</f>
        <v>Ni</v>
      </c>
      <c r="AR2" s="4" t="str">
        <f>'[1]Material DB'!T2</f>
        <v>Cu</v>
      </c>
      <c r="AS2" s="4" t="str">
        <f>'[1]Material DB'!U2</f>
        <v>Zn</v>
      </c>
      <c r="AT2" s="4" t="str">
        <f>'[1]Material DB'!V2</f>
        <v>Mo</v>
      </c>
      <c r="AU2" s="4" t="str">
        <f>'[1]Material DB'!W2</f>
        <v>Ru</v>
      </c>
      <c r="AV2" s="4" t="str">
        <f>'[1]Material DB'!X2</f>
        <v>Pd</v>
      </c>
      <c r="AW2" s="4" t="str">
        <f>'[1]Material DB'!Y2</f>
        <v>Ag</v>
      </c>
      <c r="AX2" s="4" t="str">
        <f>'[1]Material DB'!Z2</f>
        <v>Cd</v>
      </c>
      <c r="AY2" s="4" t="str">
        <f>'[1]Material DB'!AA2</f>
        <v>In</v>
      </c>
      <c r="AZ2" s="4" t="str">
        <f>'[1]Material DB'!AB2</f>
        <v>Sn</v>
      </c>
      <c r="BA2" s="4" t="str">
        <f>'[1]Material DB'!AC2</f>
        <v>Ba</v>
      </c>
      <c r="BB2" s="4" t="str">
        <f>'[1]Material DB'!AD2</f>
        <v>W</v>
      </c>
      <c r="BC2" s="4" t="str">
        <f>'[1]Material DB'!AE2</f>
        <v>Au</v>
      </c>
      <c r="BD2" s="4" t="str">
        <f>'[1]Material DB'!AF2</f>
        <v>Pb</v>
      </c>
      <c r="BE2" s="5" t="s">
        <v>21</v>
      </c>
    </row>
    <row r="3" spans="1:57" ht="15.75" thickTop="1">
      <c r="A3" s="10"/>
      <c r="B3" s="11" t="s">
        <v>25</v>
      </c>
      <c r="C3" s="11"/>
      <c r="D3" s="11"/>
      <c r="E3" s="11"/>
      <c r="F3" s="11"/>
      <c r="G3" s="89"/>
      <c r="H3" s="13" t="s">
        <v>57</v>
      </c>
      <c r="I3" s="14"/>
      <c r="J3" s="14"/>
      <c r="K3" s="14" t="s">
        <v>29</v>
      </c>
      <c r="L3" s="15">
        <v>1</v>
      </c>
      <c r="M3" s="16" t="s">
        <v>26</v>
      </c>
      <c r="N3" s="17" t="s">
        <v>22</v>
      </c>
      <c r="O3" s="17">
        <v>110</v>
      </c>
      <c r="P3" s="17" t="s">
        <v>23</v>
      </c>
      <c r="Q3" s="18" t="s">
        <v>24</v>
      </c>
      <c r="R3" s="19">
        <f>S4+SUM(S8:S11)</f>
        <v>4.7333333333333325</v>
      </c>
      <c r="S3" s="384">
        <f t="shared" ref="S3:S35" si="0">L3*R3</f>
        <v>4.7333333333333325</v>
      </c>
      <c r="T3" s="21">
        <f>S3/R$36</f>
        <v>0.99999999999999978</v>
      </c>
      <c r="U3" s="150"/>
      <c r="V3" s="22"/>
      <c r="W3" s="22"/>
      <c r="X3" s="146" t="s">
        <v>27</v>
      </c>
      <c r="Y3" s="144" t="s">
        <v>27</v>
      </c>
      <c r="Z3" s="277">
        <f>Z4*$L3</f>
        <v>0</v>
      </c>
      <c r="AA3" s="277">
        <f t="shared" ref="AA3:BD3" si="1">AA4*$L3</f>
        <v>0</v>
      </c>
      <c r="AB3" s="277">
        <f t="shared" si="1"/>
        <v>0</v>
      </c>
      <c r="AC3" s="277">
        <f t="shared" si="1"/>
        <v>0</v>
      </c>
      <c r="AD3" s="277">
        <f t="shared" si="1"/>
        <v>0</v>
      </c>
      <c r="AE3" s="277">
        <f t="shared" si="1"/>
        <v>0</v>
      </c>
      <c r="AF3" s="277">
        <f t="shared" si="1"/>
        <v>0</v>
      </c>
      <c r="AG3" s="277">
        <f t="shared" si="1"/>
        <v>0</v>
      </c>
      <c r="AH3" s="277">
        <f t="shared" si="1"/>
        <v>1.274849744</v>
      </c>
      <c r="AI3" s="277">
        <f t="shared" si="1"/>
        <v>0</v>
      </c>
      <c r="AJ3" s="277">
        <f t="shared" si="1"/>
        <v>0</v>
      </c>
      <c r="AK3" s="277">
        <f t="shared" si="1"/>
        <v>0</v>
      </c>
      <c r="AL3" s="277">
        <f t="shared" si="1"/>
        <v>0</v>
      </c>
      <c r="AM3" s="277">
        <f t="shared" si="1"/>
        <v>0</v>
      </c>
      <c r="AN3" s="277">
        <f t="shared" si="1"/>
        <v>0</v>
      </c>
      <c r="AO3" s="277">
        <f t="shared" si="1"/>
        <v>0</v>
      </c>
      <c r="AP3" s="277">
        <f t="shared" si="1"/>
        <v>0</v>
      </c>
      <c r="AQ3" s="277">
        <f t="shared" si="1"/>
        <v>0</v>
      </c>
      <c r="AR3" s="277">
        <f t="shared" si="1"/>
        <v>0</v>
      </c>
      <c r="AS3" s="277">
        <f t="shared" si="1"/>
        <v>0</v>
      </c>
      <c r="AT3" s="277">
        <f t="shared" si="1"/>
        <v>0</v>
      </c>
      <c r="AU3" s="277">
        <f t="shared" si="1"/>
        <v>0</v>
      </c>
      <c r="AV3" s="277">
        <f t="shared" si="1"/>
        <v>0</v>
      </c>
      <c r="AW3" s="277">
        <f t="shared" si="1"/>
        <v>0</v>
      </c>
      <c r="AX3" s="277">
        <f t="shared" si="1"/>
        <v>0</v>
      </c>
      <c r="AY3" s="277">
        <f t="shared" si="1"/>
        <v>0</v>
      </c>
      <c r="AZ3" s="277">
        <f t="shared" si="1"/>
        <v>8.4946120703999998E-4</v>
      </c>
      <c r="BA3" s="277">
        <f t="shared" si="1"/>
        <v>0</v>
      </c>
      <c r="BB3" s="277">
        <f t="shared" si="1"/>
        <v>0</v>
      </c>
      <c r="BC3" s="277">
        <f t="shared" si="1"/>
        <v>0</v>
      </c>
      <c r="BD3" s="277">
        <f t="shared" si="1"/>
        <v>7.6886839295999996E-4</v>
      </c>
      <c r="BE3" s="278">
        <f t="shared" ref="BE3:BE35" si="2">SUM(Z3:BD3)</f>
        <v>1.2764680736</v>
      </c>
    </row>
    <row r="4" spans="1:57" s="334" customFormat="1">
      <c r="A4" s="317"/>
      <c r="B4" s="318"/>
      <c r="C4" s="318" t="s">
        <v>25</v>
      </c>
      <c r="D4" s="318"/>
      <c r="E4" s="318"/>
      <c r="F4" s="318"/>
      <c r="G4" s="319"/>
      <c r="H4" s="320" t="s">
        <v>58</v>
      </c>
      <c r="I4" s="321"/>
      <c r="J4" s="321"/>
      <c r="K4" s="321" t="s">
        <v>30</v>
      </c>
      <c r="L4" s="322">
        <v>1</v>
      </c>
      <c r="M4" s="322" t="s">
        <v>26</v>
      </c>
      <c r="N4" s="323"/>
      <c r="O4" s="323"/>
      <c r="P4" s="323"/>
      <c r="Q4" s="324"/>
      <c r="R4" s="325">
        <f>SUM(S5:S7)</f>
        <v>1.2764680736</v>
      </c>
      <c r="S4" s="326">
        <f>L4*R4</f>
        <v>1.2764680736</v>
      </c>
      <c r="T4" s="327">
        <f>S4/$R$36</f>
        <v>0.26967635357746478</v>
      </c>
      <c r="U4" s="328"/>
      <c r="V4" s="323"/>
      <c r="W4" s="329"/>
      <c r="X4" s="330" t="s">
        <v>27</v>
      </c>
      <c r="Y4" s="331" t="s">
        <v>27</v>
      </c>
      <c r="Z4" s="332">
        <f>SUMIF(Z5:Z7,"&gt;0")*$L4</f>
        <v>0</v>
      </c>
      <c r="AA4" s="332">
        <f t="shared" ref="AA4:BD4" si="3">SUMIF(AA5:AA7,"&gt;0")*$L4</f>
        <v>0</v>
      </c>
      <c r="AB4" s="332">
        <f t="shared" si="3"/>
        <v>0</v>
      </c>
      <c r="AC4" s="332">
        <f t="shared" si="3"/>
        <v>0</v>
      </c>
      <c r="AD4" s="332">
        <f t="shared" si="3"/>
        <v>0</v>
      </c>
      <c r="AE4" s="332">
        <f t="shared" si="3"/>
        <v>0</v>
      </c>
      <c r="AF4" s="332">
        <f t="shared" si="3"/>
        <v>0</v>
      </c>
      <c r="AG4" s="332">
        <f t="shared" si="3"/>
        <v>0</v>
      </c>
      <c r="AH4" s="332">
        <f t="shared" si="3"/>
        <v>1.274849744</v>
      </c>
      <c r="AI4" s="332">
        <f t="shared" si="3"/>
        <v>0</v>
      </c>
      <c r="AJ4" s="332">
        <f t="shared" si="3"/>
        <v>0</v>
      </c>
      <c r="AK4" s="332">
        <f t="shared" si="3"/>
        <v>0</v>
      </c>
      <c r="AL4" s="332">
        <f t="shared" si="3"/>
        <v>0</v>
      </c>
      <c r="AM4" s="332">
        <f t="shared" si="3"/>
        <v>0</v>
      </c>
      <c r="AN4" s="332">
        <f t="shared" si="3"/>
        <v>0</v>
      </c>
      <c r="AO4" s="332">
        <f t="shared" si="3"/>
        <v>0</v>
      </c>
      <c r="AP4" s="332">
        <f t="shared" si="3"/>
        <v>0</v>
      </c>
      <c r="AQ4" s="332">
        <f t="shared" si="3"/>
        <v>0</v>
      </c>
      <c r="AR4" s="332">
        <f t="shared" si="3"/>
        <v>0</v>
      </c>
      <c r="AS4" s="332">
        <f t="shared" si="3"/>
        <v>0</v>
      </c>
      <c r="AT4" s="332">
        <f t="shared" si="3"/>
        <v>0</v>
      </c>
      <c r="AU4" s="332">
        <f t="shared" si="3"/>
        <v>0</v>
      </c>
      <c r="AV4" s="332">
        <f t="shared" si="3"/>
        <v>0</v>
      </c>
      <c r="AW4" s="332">
        <f t="shared" si="3"/>
        <v>0</v>
      </c>
      <c r="AX4" s="332">
        <f t="shared" si="3"/>
        <v>0</v>
      </c>
      <c r="AY4" s="332">
        <f t="shared" si="3"/>
        <v>0</v>
      </c>
      <c r="AZ4" s="332">
        <f t="shared" si="3"/>
        <v>8.4946120703999998E-4</v>
      </c>
      <c r="BA4" s="332">
        <f t="shared" si="3"/>
        <v>0</v>
      </c>
      <c r="BB4" s="332">
        <f t="shared" si="3"/>
        <v>0</v>
      </c>
      <c r="BC4" s="332">
        <f t="shared" si="3"/>
        <v>0</v>
      </c>
      <c r="BD4" s="332">
        <f t="shared" si="3"/>
        <v>7.6886839295999996E-4</v>
      </c>
      <c r="BE4" s="333">
        <f t="shared" si="2"/>
        <v>1.2764680736</v>
      </c>
    </row>
    <row r="5" spans="1:57" s="334" customFormat="1">
      <c r="A5" s="317"/>
      <c r="B5" s="318"/>
      <c r="C5" s="318"/>
      <c r="D5" s="318" t="s">
        <v>25</v>
      </c>
      <c r="E5" s="318"/>
      <c r="F5" s="318"/>
      <c r="G5" s="319"/>
      <c r="H5" s="320" t="s">
        <v>59</v>
      </c>
      <c r="I5" s="321"/>
      <c r="J5" s="321"/>
      <c r="K5" s="321" t="s">
        <v>31</v>
      </c>
      <c r="L5" s="322">
        <v>1</v>
      </c>
      <c r="M5" s="322" t="s">
        <v>26</v>
      </c>
      <c r="N5" s="323"/>
      <c r="O5" s="323"/>
      <c r="P5" s="323"/>
      <c r="Q5" s="324"/>
      <c r="R5" s="325">
        <v>0.70827119999999999</v>
      </c>
      <c r="S5" s="326">
        <f>L5*R5</f>
        <v>0.70827119999999999</v>
      </c>
      <c r="T5" s="327">
        <f>S5/$R$36</f>
        <v>0.14963476056338026</v>
      </c>
      <c r="U5" s="328"/>
      <c r="V5" s="323"/>
      <c r="W5" s="329"/>
      <c r="X5" s="335" t="s">
        <v>217</v>
      </c>
      <c r="Y5" s="336" t="s">
        <v>217</v>
      </c>
      <c r="Z5" s="337">
        <f>(VLOOKUP($Y5,'[1]Material DB'!$A$3:$AF$113,'[1]Material DB'!B$40,FALSE))/100*$S5</f>
        <v>0</v>
      </c>
      <c r="AA5" s="337">
        <f>(VLOOKUP($Y5,'[1]Material DB'!$A$3:$AF$113,'[1]Material DB'!C$40,FALSE))/100*$S5</f>
        <v>0</v>
      </c>
      <c r="AB5" s="337">
        <f>(VLOOKUP($Y5,'[1]Material DB'!$A$3:$AF$113,'[1]Material DB'!D$40,FALSE))/100*$S5</f>
        <v>0</v>
      </c>
      <c r="AC5" s="337">
        <f>(VLOOKUP($Y5,'[1]Material DB'!$A$3:$AF$113,'[1]Material DB'!E$40,FALSE))/100*$S5</f>
        <v>0</v>
      </c>
      <c r="AD5" s="337">
        <f>(VLOOKUP($Y5,'[1]Material DB'!$A$3:$AF$113,'[1]Material DB'!F$40,FALSE))/100*$S5</f>
        <v>0</v>
      </c>
      <c r="AE5" s="337">
        <f>(VLOOKUP($Y5,'[1]Material DB'!$A$3:$AF$113,'[1]Material DB'!G$40,FALSE))/100*$S5</f>
        <v>0</v>
      </c>
      <c r="AF5" s="337">
        <f>(VLOOKUP($Y5,'[1]Material DB'!$A$3:$AF$113,'[1]Material DB'!H$40,FALSE))/100*$S5</f>
        <v>0</v>
      </c>
      <c r="AG5" s="337">
        <f>(VLOOKUP($Y5,'[1]Material DB'!$A$3:$AF$113,'[1]Material DB'!I$40,FALSE))/100*$S5</f>
        <v>0</v>
      </c>
      <c r="AH5" s="337">
        <f>(VLOOKUP($Y5,'[1]Material DB'!$A$3:$AF$113,'[1]Material DB'!J$40,FALSE))/100*$S5</f>
        <v>0.70827119999999999</v>
      </c>
      <c r="AI5" s="337">
        <f>(VLOOKUP($Y5,'[1]Material DB'!$A$3:$AF$113,'[1]Material DB'!K$40,FALSE))/100*$S5</f>
        <v>0</v>
      </c>
      <c r="AJ5" s="337">
        <f>(VLOOKUP($Y5,'[1]Material DB'!$A$3:$AF$113,'[1]Material DB'!L$40,FALSE))/100*$S5</f>
        <v>0</v>
      </c>
      <c r="AK5" s="337">
        <f>(VLOOKUP($Y5,'[1]Material DB'!$A$3:$AF$113,'[1]Material DB'!M$40,FALSE))/100*$S5</f>
        <v>0</v>
      </c>
      <c r="AL5" s="337">
        <f>(VLOOKUP($Y5,'[1]Material DB'!$A$3:$AF$113,'[1]Material DB'!N$40,FALSE))/100*$S5</f>
        <v>0</v>
      </c>
      <c r="AM5" s="337">
        <f>(VLOOKUP($Y5,'[1]Material DB'!$A$3:$AF$113,'[1]Material DB'!O$40,FALSE))/100*$S5</f>
        <v>0</v>
      </c>
      <c r="AN5" s="337">
        <f>(VLOOKUP($Y5,'[1]Material DB'!$A$3:$AF$113,'[1]Material DB'!P$40,FALSE))/100*$S5</f>
        <v>0</v>
      </c>
      <c r="AO5" s="337">
        <f>(VLOOKUP($Y5,'[1]Material DB'!$A$3:$AF$113,'[1]Material DB'!Q$40,FALSE))/100*$S5</f>
        <v>0</v>
      </c>
      <c r="AP5" s="337">
        <f>(VLOOKUP($Y5,'[1]Material DB'!$A$3:$AF$113,'[1]Material DB'!R$40,FALSE))/100*$S5</f>
        <v>0</v>
      </c>
      <c r="AQ5" s="337">
        <f>(VLOOKUP($Y5,'[1]Material DB'!$A$3:$AF$113,'[1]Material DB'!S$40,FALSE))/100*$S5</f>
        <v>0</v>
      </c>
      <c r="AR5" s="337">
        <f>(VLOOKUP($Y5,'[1]Material DB'!$A$3:$AF$113,'[1]Material DB'!T$40,FALSE))/100*$S5</f>
        <v>0</v>
      </c>
      <c r="AS5" s="337">
        <f>(VLOOKUP($Y5,'[1]Material DB'!$A$3:$AF$113,'[1]Material DB'!U$40,FALSE))/100*$S5</f>
        <v>0</v>
      </c>
      <c r="AT5" s="337">
        <f>(VLOOKUP($Y5,'[1]Material DB'!$A$3:$AF$113,'[1]Material DB'!V$40,FALSE))/100*$S5</f>
        <v>0</v>
      </c>
      <c r="AU5" s="337">
        <f>(VLOOKUP($Y5,'[1]Material DB'!$A$3:$AF$113,'[1]Material DB'!W$40,FALSE))/100*$S5</f>
        <v>0</v>
      </c>
      <c r="AV5" s="337">
        <f>(VLOOKUP($Y5,'[1]Material DB'!$A$3:$AF$113,'[1]Material DB'!X$40,FALSE))/100*$S5</f>
        <v>0</v>
      </c>
      <c r="AW5" s="337">
        <f>(VLOOKUP($Y5,'[1]Material DB'!$A$3:$AF$113,'[1]Material DB'!Y$40,FALSE))/100*$S5</f>
        <v>0</v>
      </c>
      <c r="AX5" s="337">
        <f>(VLOOKUP($Y5,'[1]Material DB'!$A$3:$AF$113,'[1]Material DB'!Z$40,FALSE))/100*$S5</f>
        <v>0</v>
      </c>
      <c r="AY5" s="337">
        <f>(VLOOKUP($Y5,'[1]Material DB'!$A$3:$AF$113,'[1]Material DB'!AA$40,FALSE))/100*$S5</f>
        <v>0</v>
      </c>
      <c r="AZ5" s="337">
        <f>(VLOOKUP($Y5,'[1]Material DB'!$A$3:$AF$113,'[1]Material DB'!AB$40,FALSE))/100*$S5</f>
        <v>0</v>
      </c>
      <c r="BA5" s="337">
        <f>(VLOOKUP($Y5,'[1]Material DB'!$A$3:$AF$113,'[1]Material DB'!AC$40,FALSE))/100*$S5</f>
        <v>0</v>
      </c>
      <c r="BB5" s="337">
        <f>(VLOOKUP($Y5,'[1]Material DB'!$A$3:$AF$113,'[1]Material DB'!AD$40,FALSE))/100*$S5</f>
        <v>0</v>
      </c>
      <c r="BC5" s="337">
        <f>(VLOOKUP($Y5,'[1]Material DB'!$A$3:$AF$113,'[1]Material DB'!AE$40,FALSE))/100*$S5</f>
        <v>0</v>
      </c>
      <c r="BD5" s="337">
        <f>(VLOOKUP($Y5,'[1]Material DB'!$A$3:$AF$113,'[1]Material DB'!AF$40,FALSE))/100*$S5</f>
        <v>0</v>
      </c>
      <c r="BE5" s="338">
        <f t="shared" si="2"/>
        <v>0.70827119999999999</v>
      </c>
    </row>
    <row r="6" spans="1:57" s="334" customFormat="1">
      <c r="A6" s="317"/>
      <c r="B6" s="318"/>
      <c r="C6" s="318"/>
      <c r="D6" s="318" t="s">
        <v>25</v>
      </c>
      <c r="E6" s="318"/>
      <c r="F6" s="318"/>
      <c r="G6" s="319"/>
      <c r="H6" s="320" t="s">
        <v>60</v>
      </c>
      <c r="I6" s="321"/>
      <c r="J6" s="321"/>
      <c r="K6" s="321" t="s">
        <v>32</v>
      </c>
      <c r="L6" s="322">
        <v>16</v>
      </c>
      <c r="M6" s="322" t="s">
        <v>26</v>
      </c>
      <c r="N6" s="323"/>
      <c r="O6" s="323"/>
      <c r="P6" s="323"/>
      <c r="Q6" s="324"/>
      <c r="R6" s="325">
        <v>3.5411158999999998E-2</v>
      </c>
      <c r="S6" s="326">
        <f>L6*R6</f>
        <v>0.56657854399999996</v>
      </c>
      <c r="T6" s="327">
        <f>S6/$R$36</f>
        <v>0.11969969239436619</v>
      </c>
      <c r="U6" s="328"/>
      <c r="V6" s="323"/>
      <c r="W6" s="329"/>
      <c r="X6" s="335" t="s">
        <v>217</v>
      </c>
      <c r="Y6" s="336" t="s">
        <v>217</v>
      </c>
      <c r="Z6" s="337">
        <f>(VLOOKUP($Y6,'[1]Material DB'!$A$3:$AF$113,'[1]Material DB'!B$40,FALSE))/100*$S6</f>
        <v>0</v>
      </c>
      <c r="AA6" s="337">
        <f>(VLOOKUP($Y6,'[1]Material DB'!$A$3:$AF$113,'[1]Material DB'!C$40,FALSE))/100*$S6</f>
        <v>0</v>
      </c>
      <c r="AB6" s="337">
        <f>(VLOOKUP($Y6,'[1]Material DB'!$A$3:$AF$113,'[1]Material DB'!D$40,FALSE))/100*$S6</f>
        <v>0</v>
      </c>
      <c r="AC6" s="337">
        <f>(VLOOKUP($Y6,'[1]Material DB'!$A$3:$AF$113,'[1]Material DB'!E$40,FALSE))/100*$S6</f>
        <v>0</v>
      </c>
      <c r="AD6" s="337">
        <f>(VLOOKUP($Y6,'[1]Material DB'!$A$3:$AF$113,'[1]Material DB'!F$40,FALSE))/100*$S6</f>
        <v>0</v>
      </c>
      <c r="AE6" s="337">
        <f>(VLOOKUP($Y6,'[1]Material DB'!$A$3:$AF$113,'[1]Material DB'!G$40,FALSE))/100*$S6</f>
        <v>0</v>
      </c>
      <c r="AF6" s="337">
        <f>(VLOOKUP($Y6,'[1]Material DB'!$A$3:$AF$113,'[1]Material DB'!H$40,FALSE))/100*$S6</f>
        <v>0</v>
      </c>
      <c r="AG6" s="337">
        <f>(VLOOKUP($Y6,'[1]Material DB'!$A$3:$AF$113,'[1]Material DB'!I$40,FALSE))/100*$S6</f>
        <v>0</v>
      </c>
      <c r="AH6" s="337">
        <f>(VLOOKUP($Y6,'[1]Material DB'!$A$3:$AF$113,'[1]Material DB'!J$40,FALSE))/100*$S6</f>
        <v>0.56657854399999996</v>
      </c>
      <c r="AI6" s="337">
        <f>(VLOOKUP($Y6,'[1]Material DB'!$A$3:$AF$113,'[1]Material DB'!K$40,FALSE))/100*$S6</f>
        <v>0</v>
      </c>
      <c r="AJ6" s="337">
        <f>(VLOOKUP($Y6,'[1]Material DB'!$A$3:$AF$113,'[1]Material DB'!L$40,FALSE))/100*$S6</f>
        <v>0</v>
      </c>
      <c r="AK6" s="337">
        <f>(VLOOKUP($Y6,'[1]Material DB'!$A$3:$AF$113,'[1]Material DB'!M$40,FALSE))/100*$S6</f>
        <v>0</v>
      </c>
      <c r="AL6" s="337">
        <f>(VLOOKUP($Y6,'[1]Material DB'!$A$3:$AF$113,'[1]Material DB'!N$40,FALSE))/100*$S6</f>
        <v>0</v>
      </c>
      <c r="AM6" s="337">
        <f>(VLOOKUP($Y6,'[1]Material DB'!$A$3:$AF$113,'[1]Material DB'!O$40,FALSE))/100*$S6</f>
        <v>0</v>
      </c>
      <c r="AN6" s="337">
        <f>(VLOOKUP($Y6,'[1]Material DB'!$A$3:$AF$113,'[1]Material DB'!P$40,FALSE))/100*$S6</f>
        <v>0</v>
      </c>
      <c r="AO6" s="337">
        <f>(VLOOKUP($Y6,'[1]Material DB'!$A$3:$AF$113,'[1]Material DB'!Q$40,FALSE))/100*$S6</f>
        <v>0</v>
      </c>
      <c r="AP6" s="337">
        <f>(VLOOKUP($Y6,'[1]Material DB'!$A$3:$AF$113,'[1]Material DB'!R$40,FALSE))/100*$S6</f>
        <v>0</v>
      </c>
      <c r="AQ6" s="337">
        <f>(VLOOKUP($Y6,'[1]Material DB'!$A$3:$AF$113,'[1]Material DB'!S$40,FALSE))/100*$S6</f>
        <v>0</v>
      </c>
      <c r="AR6" s="337">
        <f>(VLOOKUP($Y6,'[1]Material DB'!$A$3:$AF$113,'[1]Material DB'!T$40,FALSE))/100*$S6</f>
        <v>0</v>
      </c>
      <c r="AS6" s="337">
        <f>(VLOOKUP($Y6,'[1]Material DB'!$A$3:$AF$113,'[1]Material DB'!U$40,FALSE))/100*$S6</f>
        <v>0</v>
      </c>
      <c r="AT6" s="337">
        <f>(VLOOKUP($Y6,'[1]Material DB'!$A$3:$AF$113,'[1]Material DB'!V$40,FALSE))/100*$S6</f>
        <v>0</v>
      </c>
      <c r="AU6" s="337">
        <f>(VLOOKUP($Y6,'[1]Material DB'!$A$3:$AF$113,'[1]Material DB'!W$40,FALSE))/100*$S6</f>
        <v>0</v>
      </c>
      <c r="AV6" s="337">
        <f>(VLOOKUP($Y6,'[1]Material DB'!$A$3:$AF$113,'[1]Material DB'!X$40,FALSE))/100*$S6</f>
        <v>0</v>
      </c>
      <c r="AW6" s="337">
        <f>(VLOOKUP($Y6,'[1]Material DB'!$A$3:$AF$113,'[1]Material DB'!Y$40,FALSE))/100*$S6</f>
        <v>0</v>
      </c>
      <c r="AX6" s="337">
        <f>(VLOOKUP($Y6,'[1]Material DB'!$A$3:$AF$113,'[1]Material DB'!Z$40,FALSE))/100*$S6</f>
        <v>0</v>
      </c>
      <c r="AY6" s="337">
        <f>(VLOOKUP($Y6,'[1]Material DB'!$A$3:$AF$113,'[1]Material DB'!AA$40,FALSE))/100*$S6</f>
        <v>0</v>
      </c>
      <c r="AZ6" s="337">
        <f>(VLOOKUP($Y6,'[1]Material DB'!$A$3:$AF$113,'[1]Material DB'!AB$40,FALSE))/100*$S6</f>
        <v>0</v>
      </c>
      <c r="BA6" s="337">
        <f>(VLOOKUP($Y6,'[1]Material DB'!$A$3:$AF$113,'[1]Material DB'!AC$40,FALSE))/100*$S6</f>
        <v>0</v>
      </c>
      <c r="BB6" s="337">
        <f>(VLOOKUP($Y6,'[1]Material DB'!$A$3:$AF$113,'[1]Material DB'!AD$40,FALSE))/100*$S6</f>
        <v>0</v>
      </c>
      <c r="BC6" s="337">
        <f>(VLOOKUP($Y6,'[1]Material DB'!$A$3:$AF$113,'[1]Material DB'!AE$40,FALSE))/100*$S6</f>
        <v>0</v>
      </c>
      <c r="BD6" s="337">
        <f>(VLOOKUP($Y6,'[1]Material DB'!$A$3:$AF$113,'[1]Material DB'!AF$40,FALSE))/100*$S6</f>
        <v>0</v>
      </c>
      <c r="BE6" s="338">
        <f t="shared" si="2"/>
        <v>0.56657854399999996</v>
      </c>
    </row>
    <row r="7" spans="1:57" s="334" customFormat="1">
      <c r="A7" s="339"/>
      <c r="B7" s="340"/>
      <c r="C7" s="340"/>
      <c r="D7" s="340" t="s">
        <v>25</v>
      </c>
      <c r="E7" s="340"/>
      <c r="F7" s="340"/>
      <c r="G7" s="341"/>
      <c r="H7" s="342" t="s">
        <v>61</v>
      </c>
      <c r="I7" s="343"/>
      <c r="J7" s="343"/>
      <c r="K7" s="343" t="s">
        <v>33</v>
      </c>
      <c r="L7" s="322">
        <v>46080</v>
      </c>
      <c r="M7" s="322" t="s">
        <v>26</v>
      </c>
      <c r="N7" s="323"/>
      <c r="O7" s="323"/>
      <c r="P7" s="323"/>
      <c r="Q7" s="324"/>
      <c r="R7" s="325">
        <v>3.5119999999999999E-8</v>
      </c>
      <c r="S7" s="326">
        <f>L7*R7</f>
        <v>1.6183295999999999E-3</v>
      </c>
      <c r="T7" s="327">
        <f>S7/$R$36</f>
        <v>3.4190061971830983E-4</v>
      </c>
      <c r="U7" s="328"/>
      <c r="V7" s="323"/>
      <c r="W7" s="329"/>
      <c r="X7" s="335" t="s">
        <v>218</v>
      </c>
      <c r="Y7" s="336" t="s">
        <v>218</v>
      </c>
      <c r="Z7" s="337">
        <f>(VLOOKUP($Y7,'[1]Material DB'!$A$3:$AF$113,'[1]Material DB'!B$40,FALSE))/100*$S7</f>
        <v>0</v>
      </c>
      <c r="AA7" s="337">
        <f>(VLOOKUP($Y7,'[1]Material DB'!$A$3:$AF$113,'[1]Material DB'!C$40,FALSE))/100*$S7</f>
        <v>0</v>
      </c>
      <c r="AB7" s="337">
        <f>(VLOOKUP($Y7,'[1]Material DB'!$A$3:$AF$113,'[1]Material DB'!D$40,FALSE))/100*$S7</f>
        <v>0</v>
      </c>
      <c r="AC7" s="337">
        <f>(VLOOKUP($Y7,'[1]Material DB'!$A$3:$AF$113,'[1]Material DB'!E$40,FALSE))/100*$S7</f>
        <v>0</v>
      </c>
      <c r="AD7" s="337">
        <f>(VLOOKUP($Y7,'[1]Material DB'!$A$3:$AF$113,'[1]Material DB'!F$40,FALSE))/100*$S7</f>
        <v>0</v>
      </c>
      <c r="AE7" s="337">
        <f>(VLOOKUP($Y7,'[1]Material DB'!$A$3:$AF$113,'[1]Material DB'!G$40,FALSE))/100*$S7</f>
        <v>0</v>
      </c>
      <c r="AF7" s="337">
        <f>(VLOOKUP($Y7,'[1]Material DB'!$A$3:$AF$113,'[1]Material DB'!H$40,FALSE))/100*$S7</f>
        <v>0</v>
      </c>
      <c r="AG7" s="337">
        <f>(VLOOKUP($Y7,'[1]Material DB'!$A$3:$AF$113,'[1]Material DB'!I$40,FALSE))/100*$S7</f>
        <v>0</v>
      </c>
      <c r="AH7" s="337">
        <f>(VLOOKUP($Y7,'[1]Material DB'!$A$3:$AF$113,'[1]Material DB'!J$40,FALSE))/100*$S7</f>
        <v>0</v>
      </c>
      <c r="AI7" s="337">
        <f>(VLOOKUP($Y7,'[1]Material DB'!$A$3:$AF$113,'[1]Material DB'!K$40,FALSE))/100*$S7</f>
        <v>0</v>
      </c>
      <c r="AJ7" s="337">
        <f>(VLOOKUP($Y7,'[1]Material DB'!$A$3:$AF$113,'[1]Material DB'!L$40,FALSE))/100*$S7</f>
        <v>0</v>
      </c>
      <c r="AK7" s="337">
        <f>(VLOOKUP($Y7,'[1]Material DB'!$A$3:$AF$113,'[1]Material DB'!M$40,FALSE))/100*$S7</f>
        <v>0</v>
      </c>
      <c r="AL7" s="337">
        <f>(VLOOKUP($Y7,'[1]Material DB'!$A$3:$AF$113,'[1]Material DB'!N$40,FALSE))/100*$S7</f>
        <v>0</v>
      </c>
      <c r="AM7" s="337">
        <f>(VLOOKUP($Y7,'[1]Material DB'!$A$3:$AF$113,'[1]Material DB'!O$40,FALSE))/100*$S7</f>
        <v>0</v>
      </c>
      <c r="AN7" s="337">
        <f>(VLOOKUP($Y7,'[1]Material DB'!$A$3:$AF$113,'[1]Material DB'!P$40,FALSE))/100*$S7</f>
        <v>0</v>
      </c>
      <c r="AO7" s="337">
        <f>(VLOOKUP($Y7,'[1]Material DB'!$A$3:$AF$113,'[1]Material DB'!Q$40,FALSE))/100*$S7</f>
        <v>0</v>
      </c>
      <c r="AP7" s="337">
        <f>(VLOOKUP($Y7,'[1]Material DB'!$A$3:$AF$113,'[1]Material DB'!R$40,FALSE))/100*$S7</f>
        <v>0</v>
      </c>
      <c r="AQ7" s="337">
        <f>(VLOOKUP($Y7,'[1]Material DB'!$A$3:$AF$113,'[1]Material DB'!S$40,FALSE))/100*$S7</f>
        <v>0</v>
      </c>
      <c r="AR7" s="337">
        <f>(VLOOKUP($Y7,'[1]Material DB'!$A$3:$AF$113,'[1]Material DB'!T$40,FALSE))/100*$S7</f>
        <v>0</v>
      </c>
      <c r="AS7" s="337">
        <f>(VLOOKUP($Y7,'[1]Material DB'!$A$3:$AF$113,'[1]Material DB'!U$40,FALSE))/100*$S7</f>
        <v>0</v>
      </c>
      <c r="AT7" s="337">
        <f>(VLOOKUP($Y7,'[1]Material DB'!$A$3:$AF$113,'[1]Material DB'!V$40,FALSE))/100*$S7</f>
        <v>0</v>
      </c>
      <c r="AU7" s="337">
        <f>(VLOOKUP($Y7,'[1]Material DB'!$A$3:$AF$113,'[1]Material DB'!W$40,FALSE))/100*$S7</f>
        <v>0</v>
      </c>
      <c r="AV7" s="337">
        <f>(VLOOKUP($Y7,'[1]Material DB'!$A$3:$AF$113,'[1]Material DB'!X$40,FALSE))/100*$S7</f>
        <v>0</v>
      </c>
      <c r="AW7" s="337">
        <f>(VLOOKUP($Y7,'[1]Material DB'!$A$3:$AF$113,'[1]Material DB'!Y$40,FALSE))/100*$S7</f>
        <v>0</v>
      </c>
      <c r="AX7" s="337">
        <f>(VLOOKUP($Y7,'[1]Material DB'!$A$3:$AF$113,'[1]Material DB'!Z$40,FALSE))/100*$S7</f>
        <v>0</v>
      </c>
      <c r="AY7" s="337">
        <f>(VLOOKUP($Y7,'[1]Material DB'!$A$3:$AF$113,'[1]Material DB'!AA$40,FALSE))/100*$S7</f>
        <v>0</v>
      </c>
      <c r="AZ7" s="337">
        <f>(VLOOKUP($Y7,'[1]Material DB'!$A$3:$AF$113,'[1]Material DB'!AB$40,FALSE))/100*$S7</f>
        <v>8.4946120703999998E-4</v>
      </c>
      <c r="BA7" s="337">
        <f>(VLOOKUP($Y7,'[1]Material DB'!$A$3:$AF$113,'[1]Material DB'!AC$40,FALSE))/100*$S7</f>
        <v>0</v>
      </c>
      <c r="BB7" s="337">
        <f>(VLOOKUP($Y7,'[1]Material DB'!$A$3:$AF$113,'[1]Material DB'!AD$40,FALSE))/100*$S7</f>
        <v>0</v>
      </c>
      <c r="BC7" s="337">
        <f>(VLOOKUP($Y7,'[1]Material DB'!$A$3:$AF$113,'[1]Material DB'!AE$40,FALSE))/100*$S7</f>
        <v>0</v>
      </c>
      <c r="BD7" s="337">
        <f>(VLOOKUP($Y7,'[1]Material DB'!$A$3:$AF$113,'[1]Material DB'!AF$40,FALSE))/100*$S7</f>
        <v>7.6886839295999996E-4</v>
      </c>
      <c r="BE7" s="338">
        <f t="shared" si="2"/>
        <v>1.6183295999999999E-3</v>
      </c>
    </row>
    <row r="8" spans="1:57">
      <c r="A8" s="27"/>
      <c r="B8" s="28"/>
      <c r="C8" s="28" t="s">
        <v>25</v>
      </c>
      <c r="D8" s="28"/>
      <c r="E8" s="28"/>
      <c r="F8" s="28"/>
      <c r="G8" s="29"/>
      <c r="H8" s="30" t="s">
        <v>62</v>
      </c>
      <c r="I8" s="31"/>
      <c r="J8" s="31"/>
      <c r="K8" s="31" t="s">
        <v>34</v>
      </c>
      <c r="L8" s="15">
        <v>0</v>
      </c>
      <c r="M8" s="44"/>
      <c r="N8" s="45"/>
      <c r="O8" s="32"/>
      <c r="P8" s="32"/>
      <c r="Q8" s="32"/>
      <c r="R8" s="46"/>
      <c r="S8" s="35">
        <v>0</v>
      </c>
      <c r="T8" s="36">
        <v>0</v>
      </c>
      <c r="U8" s="151"/>
      <c r="V8" s="28" t="s">
        <v>219</v>
      </c>
      <c r="W8" s="37"/>
      <c r="X8" s="130"/>
      <c r="Y8" s="131"/>
      <c r="Z8" s="128" t="e">
        <f>(VLOOKUP($Y8,'[1]Material DB'!$A$3:$AF$113,'[1]Material DB'!B$40,FALSE))/100*$S8</f>
        <v>#N/A</v>
      </c>
      <c r="AA8" s="25" t="e">
        <f>(VLOOKUP($Y8,'[1]Material DB'!$A$3:$AF$113,'[1]Material DB'!C$40,FALSE))/100*$S8</f>
        <v>#N/A</v>
      </c>
      <c r="AB8" s="25" t="e">
        <f>(VLOOKUP($Y8,'[1]Material DB'!$A$3:$AF$113,'[1]Material DB'!D$40,FALSE))/100*$S8</f>
        <v>#N/A</v>
      </c>
      <c r="AC8" s="25" t="e">
        <f>(VLOOKUP($Y8,'[1]Material DB'!$A$3:$AF$113,'[1]Material DB'!E$40,FALSE))/100*$S8</f>
        <v>#N/A</v>
      </c>
      <c r="AD8" s="25" t="e">
        <f>(VLOOKUP($Y8,'[1]Material DB'!$A$3:$AF$113,'[1]Material DB'!F$40,FALSE))/100*$S8</f>
        <v>#N/A</v>
      </c>
      <c r="AE8" s="25" t="e">
        <f>(VLOOKUP($Y8,'[1]Material DB'!$A$3:$AF$113,'[1]Material DB'!G$40,FALSE))/100*$S8</f>
        <v>#N/A</v>
      </c>
      <c r="AF8" s="25" t="e">
        <f>(VLOOKUP($Y8,'[1]Material DB'!$A$3:$AF$113,'[1]Material DB'!H$40,FALSE))/100*$S8</f>
        <v>#N/A</v>
      </c>
      <c r="AG8" s="25" t="e">
        <f>(VLOOKUP($Y8,'[1]Material DB'!$A$3:$AF$113,'[1]Material DB'!I$40,FALSE))/100*$S8</f>
        <v>#N/A</v>
      </c>
      <c r="AH8" s="25" t="e">
        <f>(VLOOKUP($Y8,'[1]Material DB'!$A$3:$AF$113,'[1]Material DB'!J$40,FALSE))/100*$S8</f>
        <v>#N/A</v>
      </c>
      <c r="AI8" s="25" t="e">
        <f>(VLOOKUP($Y8,'[1]Material DB'!$A$3:$AF$113,'[1]Material DB'!K$40,FALSE))/100*$S8</f>
        <v>#N/A</v>
      </c>
      <c r="AJ8" s="25" t="e">
        <f>(VLOOKUP($Y8,'[1]Material DB'!$A$3:$AF$113,'[1]Material DB'!L$40,FALSE))/100*$S8</f>
        <v>#N/A</v>
      </c>
      <c r="AK8" s="25" t="e">
        <f>(VLOOKUP($Y8,'[1]Material DB'!$A$3:$AF$113,'[1]Material DB'!M$40,FALSE))/100*$S8</f>
        <v>#N/A</v>
      </c>
      <c r="AL8" s="25" t="e">
        <f>(VLOOKUP($Y8,'[1]Material DB'!$A$3:$AF$113,'[1]Material DB'!N$40,FALSE))/100*$S8</f>
        <v>#N/A</v>
      </c>
      <c r="AM8" s="25" t="e">
        <f>(VLOOKUP($Y8,'[1]Material DB'!$A$3:$AF$113,'[1]Material DB'!O$40,FALSE))/100*$S8</f>
        <v>#N/A</v>
      </c>
      <c r="AN8" s="25" t="e">
        <f>(VLOOKUP($Y8,'[1]Material DB'!$A$3:$AF$113,'[1]Material DB'!P$40,FALSE))/100*$S8</f>
        <v>#N/A</v>
      </c>
      <c r="AO8" s="25" t="e">
        <f>(VLOOKUP($Y8,'[1]Material DB'!$A$3:$AF$113,'[1]Material DB'!Q$40,FALSE))/100*$S8</f>
        <v>#N/A</v>
      </c>
      <c r="AP8" s="25" t="e">
        <f>(VLOOKUP($Y8,'[1]Material DB'!$A$3:$AF$113,'[1]Material DB'!R$40,FALSE))/100*$S8</f>
        <v>#N/A</v>
      </c>
      <c r="AQ8" s="25" t="e">
        <f>(VLOOKUP($Y8,'[1]Material DB'!$A$3:$AF$113,'[1]Material DB'!S$40,FALSE))/100*$S8</f>
        <v>#N/A</v>
      </c>
      <c r="AR8" s="25" t="e">
        <f>(VLOOKUP($Y8,'[1]Material DB'!$A$3:$AF$113,'[1]Material DB'!T$40,FALSE))/100*$S8</f>
        <v>#N/A</v>
      </c>
      <c r="AS8" s="25" t="e">
        <f>(VLOOKUP($Y8,'[1]Material DB'!$A$3:$AF$113,'[1]Material DB'!U$40,FALSE))/100*$S8</f>
        <v>#N/A</v>
      </c>
      <c r="AT8" s="25" t="e">
        <f>(VLOOKUP($Y8,'[1]Material DB'!$A$3:$AF$113,'[1]Material DB'!V$40,FALSE))/100*$S8</f>
        <v>#N/A</v>
      </c>
      <c r="AU8" s="25" t="e">
        <f>(VLOOKUP($Y8,'[1]Material DB'!$A$3:$AF$113,'[1]Material DB'!W$40,FALSE))/100*$S8</f>
        <v>#N/A</v>
      </c>
      <c r="AV8" s="25" t="e">
        <f>(VLOOKUP($Y8,'[1]Material DB'!$A$3:$AF$113,'[1]Material DB'!X$40,FALSE))/100*$S8</f>
        <v>#N/A</v>
      </c>
      <c r="AW8" s="25" t="e">
        <f>(VLOOKUP($Y8,'[1]Material DB'!$A$3:$AF$113,'[1]Material DB'!Y$40,FALSE))/100*$S8</f>
        <v>#N/A</v>
      </c>
      <c r="AX8" s="25" t="e">
        <f>(VLOOKUP($Y8,'[1]Material DB'!$A$3:$AF$113,'[1]Material DB'!Z$40,FALSE))/100*$S8</f>
        <v>#N/A</v>
      </c>
      <c r="AY8" s="25" t="e">
        <f>(VLOOKUP($Y8,'[1]Material DB'!$A$3:$AF$113,'[1]Material DB'!AA$40,FALSE))/100*$S8</f>
        <v>#N/A</v>
      </c>
      <c r="AZ8" s="25" t="e">
        <f>(VLOOKUP($Y8,'[1]Material DB'!$A$3:$AF$113,'[1]Material DB'!AB$40,FALSE))/100*$S8</f>
        <v>#N/A</v>
      </c>
      <c r="BA8" s="25" t="e">
        <f>(VLOOKUP($Y8,'[1]Material DB'!$A$3:$AF$113,'[1]Material DB'!AC$40,FALSE))/100*$S8</f>
        <v>#N/A</v>
      </c>
      <c r="BB8" s="25" t="e">
        <f>(VLOOKUP($Y8,'[1]Material DB'!$A$3:$AF$113,'[1]Material DB'!AD$40,FALSE))/100*$S8</f>
        <v>#N/A</v>
      </c>
      <c r="BC8" s="25" t="e">
        <f>(VLOOKUP($Y8,'[1]Material DB'!$A$3:$AF$113,'[1]Material DB'!AE$40,FALSE))/100*$S8</f>
        <v>#N/A</v>
      </c>
      <c r="BD8" s="25" t="e">
        <f>(VLOOKUP($Y8,'[1]Material DB'!$A$3:$AF$113,'[1]Material DB'!AF$40,FALSE))/100*$S8</f>
        <v>#N/A</v>
      </c>
      <c r="BE8" s="40" t="e">
        <f t="shared" si="2"/>
        <v>#N/A</v>
      </c>
    </row>
    <row r="9" spans="1:57">
      <c r="A9" s="27"/>
      <c r="B9" s="28"/>
      <c r="C9" s="28" t="s">
        <v>25</v>
      </c>
      <c r="D9" s="28"/>
      <c r="E9" s="28"/>
      <c r="F9" s="28"/>
      <c r="G9" s="29"/>
      <c r="H9" s="30" t="s">
        <v>63</v>
      </c>
      <c r="I9" s="31"/>
      <c r="J9" s="31"/>
      <c r="K9" s="31" t="s">
        <v>35</v>
      </c>
      <c r="L9" s="15">
        <v>0</v>
      </c>
      <c r="M9" s="44"/>
      <c r="N9" s="45"/>
      <c r="O9" s="32"/>
      <c r="P9" s="32"/>
      <c r="Q9" s="32"/>
      <c r="R9" s="50">
        <v>0</v>
      </c>
      <c r="S9" s="35">
        <v>0</v>
      </c>
      <c r="T9" s="36">
        <v>0</v>
      </c>
      <c r="U9" s="151"/>
      <c r="V9" s="28"/>
      <c r="W9" s="42"/>
      <c r="X9" s="27"/>
      <c r="Y9" s="132"/>
      <c r="Z9" s="128" t="e">
        <f>(VLOOKUP($Y9,'[1]Material DB'!$A$3:$AF$113,'[1]Material DB'!B$40,FALSE))/100*$S9</f>
        <v>#N/A</v>
      </c>
      <c r="AA9" s="25" t="e">
        <f>(VLOOKUP($Y9,'[1]Material DB'!$A$3:$AF$113,'[1]Material DB'!C$40,FALSE))/100*$S9</f>
        <v>#N/A</v>
      </c>
      <c r="AB9" s="25" t="e">
        <f>(VLOOKUP($Y9,'[1]Material DB'!$A$3:$AF$113,'[1]Material DB'!D$40,FALSE))/100*$S9</f>
        <v>#N/A</v>
      </c>
      <c r="AC9" s="25" t="e">
        <f>(VLOOKUP($Y9,'[1]Material DB'!$A$3:$AF$113,'[1]Material DB'!E$40,FALSE))/100*$S9</f>
        <v>#N/A</v>
      </c>
      <c r="AD9" s="25" t="e">
        <f>(VLOOKUP($Y9,'[1]Material DB'!$A$3:$AF$113,'[1]Material DB'!F$40,FALSE))/100*$S9</f>
        <v>#N/A</v>
      </c>
      <c r="AE9" s="25" t="e">
        <f>(VLOOKUP($Y9,'[1]Material DB'!$A$3:$AF$113,'[1]Material DB'!G$40,FALSE))/100*$S9</f>
        <v>#N/A</v>
      </c>
      <c r="AF9" s="25" t="e">
        <f>(VLOOKUP($Y9,'[1]Material DB'!$A$3:$AF$113,'[1]Material DB'!H$40,FALSE))/100*$S9</f>
        <v>#N/A</v>
      </c>
      <c r="AG9" s="25" t="e">
        <f>(VLOOKUP($Y9,'[1]Material DB'!$A$3:$AF$113,'[1]Material DB'!I$40,FALSE))/100*$S9</f>
        <v>#N/A</v>
      </c>
      <c r="AH9" s="25" t="e">
        <f>(VLOOKUP($Y9,'[1]Material DB'!$A$3:$AF$113,'[1]Material DB'!J$40,FALSE))/100*$S9</f>
        <v>#N/A</v>
      </c>
      <c r="AI9" s="25" t="e">
        <f>(VLOOKUP($Y9,'[1]Material DB'!$A$3:$AF$113,'[1]Material DB'!K$40,FALSE))/100*$S9</f>
        <v>#N/A</v>
      </c>
      <c r="AJ9" s="25" t="e">
        <f>(VLOOKUP($Y9,'[1]Material DB'!$A$3:$AF$113,'[1]Material DB'!L$40,FALSE))/100*$S9</f>
        <v>#N/A</v>
      </c>
      <c r="AK9" s="25" t="e">
        <f>(VLOOKUP($Y9,'[1]Material DB'!$A$3:$AF$113,'[1]Material DB'!M$40,FALSE))/100*$S9</f>
        <v>#N/A</v>
      </c>
      <c r="AL9" s="25" t="e">
        <f>(VLOOKUP($Y9,'[1]Material DB'!$A$3:$AF$113,'[1]Material DB'!N$40,FALSE))/100*$S9</f>
        <v>#N/A</v>
      </c>
      <c r="AM9" s="25" t="e">
        <f>(VLOOKUP($Y9,'[1]Material DB'!$A$3:$AF$113,'[1]Material DB'!O$40,FALSE))/100*$S9</f>
        <v>#N/A</v>
      </c>
      <c r="AN9" s="25" t="e">
        <f>(VLOOKUP($Y9,'[1]Material DB'!$A$3:$AF$113,'[1]Material DB'!P$40,FALSE))/100*$S9</f>
        <v>#N/A</v>
      </c>
      <c r="AO9" s="25" t="e">
        <f>(VLOOKUP($Y9,'[1]Material DB'!$A$3:$AF$113,'[1]Material DB'!Q$40,FALSE))/100*$S9</f>
        <v>#N/A</v>
      </c>
      <c r="AP9" s="25" t="e">
        <f>(VLOOKUP($Y9,'[1]Material DB'!$A$3:$AF$113,'[1]Material DB'!R$40,FALSE))/100*$S9</f>
        <v>#N/A</v>
      </c>
      <c r="AQ9" s="25" t="e">
        <f>(VLOOKUP($Y9,'[1]Material DB'!$A$3:$AF$113,'[1]Material DB'!S$40,FALSE))/100*$S9</f>
        <v>#N/A</v>
      </c>
      <c r="AR9" s="25" t="e">
        <f>(VLOOKUP($Y9,'[1]Material DB'!$A$3:$AF$113,'[1]Material DB'!T$40,FALSE))/100*$S9</f>
        <v>#N/A</v>
      </c>
      <c r="AS9" s="25" t="e">
        <f>(VLOOKUP($Y9,'[1]Material DB'!$A$3:$AF$113,'[1]Material DB'!U$40,FALSE))/100*$S9</f>
        <v>#N/A</v>
      </c>
      <c r="AT9" s="25" t="e">
        <f>(VLOOKUP($Y9,'[1]Material DB'!$A$3:$AF$113,'[1]Material DB'!V$40,FALSE))/100*$S9</f>
        <v>#N/A</v>
      </c>
      <c r="AU9" s="25" t="e">
        <f>(VLOOKUP($Y9,'[1]Material DB'!$A$3:$AF$113,'[1]Material DB'!W$40,FALSE))/100*$S9</f>
        <v>#N/A</v>
      </c>
      <c r="AV9" s="25" t="e">
        <f>(VLOOKUP($Y9,'[1]Material DB'!$A$3:$AF$113,'[1]Material DB'!X$40,FALSE))/100*$S9</f>
        <v>#N/A</v>
      </c>
      <c r="AW9" s="25" t="e">
        <f>(VLOOKUP($Y9,'[1]Material DB'!$A$3:$AF$113,'[1]Material DB'!Y$40,FALSE))/100*$S9</f>
        <v>#N/A</v>
      </c>
      <c r="AX9" s="25" t="e">
        <f>(VLOOKUP($Y9,'[1]Material DB'!$A$3:$AF$113,'[1]Material DB'!Z$40,FALSE))/100*$S9</f>
        <v>#N/A</v>
      </c>
      <c r="AY9" s="25" t="e">
        <f>(VLOOKUP($Y9,'[1]Material DB'!$A$3:$AF$113,'[1]Material DB'!AA$40,FALSE))/100*$S9</f>
        <v>#N/A</v>
      </c>
      <c r="AZ9" s="25" t="e">
        <f>(VLOOKUP($Y9,'[1]Material DB'!$A$3:$AF$113,'[1]Material DB'!AB$40,FALSE))/100*$S9</f>
        <v>#N/A</v>
      </c>
      <c r="BA9" s="25" t="e">
        <f>(VLOOKUP($Y9,'[1]Material DB'!$A$3:$AF$113,'[1]Material DB'!AC$40,FALSE))/100*$S9</f>
        <v>#N/A</v>
      </c>
      <c r="BB9" s="25" t="e">
        <f>(VLOOKUP($Y9,'[1]Material DB'!$A$3:$AF$113,'[1]Material DB'!AD$40,FALSE))/100*$S9</f>
        <v>#N/A</v>
      </c>
      <c r="BC9" s="25" t="e">
        <f>(VLOOKUP($Y9,'[1]Material DB'!$A$3:$AF$113,'[1]Material DB'!AE$40,FALSE))/100*$S9</f>
        <v>#N/A</v>
      </c>
      <c r="BD9" s="25" t="e">
        <f>(VLOOKUP($Y9,'[1]Material DB'!$A$3:$AF$113,'[1]Material DB'!AF$40,FALSE))/100*$S9</f>
        <v>#N/A</v>
      </c>
      <c r="BE9" s="40" t="e">
        <f t="shared" si="2"/>
        <v>#N/A</v>
      </c>
    </row>
    <row r="10" spans="1:57">
      <c r="A10" s="27"/>
      <c r="B10" s="28"/>
      <c r="C10" s="28" t="s">
        <v>25</v>
      </c>
      <c r="D10" s="28"/>
      <c r="E10" s="28"/>
      <c r="F10" s="28"/>
      <c r="G10" s="29"/>
      <c r="H10" s="30" t="s">
        <v>64</v>
      </c>
      <c r="I10" s="31"/>
      <c r="J10" s="31"/>
      <c r="K10" s="31" t="s">
        <v>36</v>
      </c>
      <c r="L10" s="15">
        <v>0</v>
      </c>
      <c r="M10" s="44"/>
      <c r="N10" s="45"/>
      <c r="O10" s="32"/>
      <c r="P10" s="32"/>
      <c r="Q10" s="32"/>
      <c r="R10" s="46"/>
      <c r="S10" s="35">
        <v>0</v>
      </c>
      <c r="T10" s="36">
        <v>0</v>
      </c>
      <c r="U10" s="151"/>
      <c r="V10" s="28" t="s">
        <v>219</v>
      </c>
      <c r="W10" s="42"/>
      <c r="X10" s="27"/>
      <c r="Y10" s="44"/>
      <c r="Z10" s="128" t="e">
        <f>(VLOOKUP($Y10,'[1]Material DB'!$A$3:$AF$113,'[1]Material DB'!B$40,FALSE))/100*$S10</f>
        <v>#N/A</v>
      </c>
      <c r="AA10" s="25" t="e">
        <f>(VLOOKUP($Y10,'[1]Material DB'!$A$3:$AF$113,'[1]Material DB'!C$40,FALSE))/100*$S10</f>
        <v>#N/A</v>
      </c>
      <c r="AB10" s="25" t="e">
        <f>(VLOOKUP($Y10,'[1]Material DB'!$A$3:$AF$113,'[1]Material DB'!D$40,FALSE))/100*$S10</f>
        <v>#N/A</v>
      </c>
      <c r="AC10" s="25" t="e">
        <f>(VLOOKUP($Y10,'[1]Material DB'!$A$3:$AF$113,'[1]Material DB'!E$40,FALSE))/100*$S10</f>
        <v>#N/A</v>
      </c>
      <c r="AD10" s="25" t="e">
        <f>(VLOOKUP($Y10,'[1]Material DB'!$A$3:$AF$113,'[1]Material DB'!F$40,FALSE))/100*$S10</f>
        <v>#N/A</v>
      </c>
      <c r="AE10" s="25" t="e">
        <f>(VLOOKUP($Y10,'[1]Material DB'!$A$3:$AF$113,'[1]Material DB'!G$40,FALSE))/100*$S10</f>
        <v>#N/A</v>
      </c>
      <c r="AF10" s="25" t="e">
        <f>(VLOOKUP($Y10,'[1]Material DB'!$A$3:$AF$113,'[1]Material DB'!H$40,FALSE))/100*$S10</f>
        <v>#N/A</v>
      </c>
      <c r="AG10" s="25" t="e">
        <f>(VLOOKUP($Y10,'[1]Material DB'!$A$3:$AF$113,'[1]Material DB'!I$40,FALSE))/100*$S10</f>
        <v>#N/A</v>
      </c>
      <c r="AH10" s="25" t="e">
        <f>(VLOOKUP($Y10,'[1]Material DB'!$A$3:$AF$113,'[1]Material DB'!J$40,FALSE))/100*$S10</f>
        <v>#N/A</v>
      </c>
      <c r="AI10" s="25" t="e">
        <f>(VLOOKUP($Y10,'[1]Material DB'!$A$3:$AF$113,'[1]Material DB'!K$40,FALSE))/100*$S10</f>
        <v>#N/A</v>
      </c>
      <c r="AJ10" s="25" t="e">
        <f>(VLOOKUP($Y10,'[1]Material DB'!$A$3:$AF$113,'[1]Material DB'!L$40,FALSE))/100*$S10</f>
        <v>#N/A</v>
      </c>
      <c r="AK10" s="25" t="e">
        <f>(VLOOKUP($Y10,'[1]Material DB'!$A$3:$AF$113,'[1]Material DB'!M$40,FALSE))/100*$S10</f>
        <v>#N/A</v>
      </c>
      <c r="AL10" s="25" t="e">
        <f>(VLOOKUP($Y10,'[1]Material DB'!$A$3:$AF$113,'[1]Material DB'!N$40,FALSE))/100*$S10</f>
        <v>#N/A</v>
      </c>
      <c r="AM10" s="25" t="e">
        <f>(VLOOKUP($Y10,'[1]Material DB'!$A$3:$AF$113,'[1]Material DB'!O$40,FALSE))/100*$S10</f>
        <v>#N/A</v>
      </c>
      <c r="AN10" s="25" t="e">
        <f>(VLOOKUP($Y10,'[1]Material DB'!$A$3:$AF$113,'[1]Material DB'!P$40,FALSE))/100*$S10</f>
        <v>#N/A</v>
      </c>
      <c r="AO10" s="25" t="e">
        <f>(VLOOKUP($Y10,'[1]Material DB'!$A$3:$AF$113,'[1]Material DB'!Q$40,FALSE))/100*$S10</f>
        <v>#N/A</v>
      </c>
      <c r="AP10" s="25" t="e">
        <f>(VLOOKUP($Y10,'[1]Material DB'!$A$3:$AF$113,'[1]Material DB'!R$40,FALSE))/100*$S10</f>
        <v>#N/A</v>
      </c>
      <c r="AQ10" s="25" t="e">
        <f>(VLOOKUP($Y10,'[1]Material DB'!$A$3:$AF$113,'[1]Material DB'!S$40,FALSE))/100*$S10</f>
        <v>#N/A</v>
      </c>
      <c r="AR10" s="25" t="e">
        <f>(VLOOKUP($Y10,'[1]Material DB'!$A$3:$AF$113,'[1]Material DB'!T$40,FALSE))/100*$S10</f>
        <v>#N/A</v>
      </c>
      <c r="AS10" s="25" t="e">
        <f>(VLOOKUP($Y10,'[1]Material DB'!$A$3:$AF$113,'[1]Material DB'!U$40,FALSE))/100*$S10</f>
        <v>#N/A</v>
      </c>
      <c r="AT10" s="25" t="e">
        <f>(VLOOKUP($Y10,'[1]Material DB'!$A$3:$AF$113,'[1]Material DB'!V$40,FALSE))/100*$S10</f>
        <v>#N/A</v>
      </c>
      <c r="AU10" s="25" t="e">
        <f>(VLOOKUP($Y10,'[1]Material DB'!$A$3:$AF$113,'[1]Material DB'!W$40,FALSE))/100*$S10</f>
        <v>#N/A</v>
      </c>
      <c r="AV10" s="25" t="e">
        <f>(VLOOKUP($Y10,'[1]Material DB'!$A$3:$AF$113,'[1]Material DB'!X$40,FALSE))/100*$S10</f>
        <v>#N/A</v>
      </c>
      <c r="AW10" s="25" t="e">
        <f>(VLOOKUP($Y10,'[1]Material DB'!$A$3:$AF$113,'[1]Material DB'!Y$40,FALSE))/100*$S10</f>
        <v>#N/A</v>
      </c>
      <c r="AX10" s="25" t="e">
        <f>(VLOOKUP($Y10,'[1]Material DB'!$A$3:$AF$113,'[1]Material DB'!Z$40,FALSE))/100*$S10</f>
        <v>#N/A</v>
      </c>
      <c r="AY10" s="25" t="e">
        <f>(VLOOKUP($Y10,'[1]Material DB'!$A$3:$AF$113,'[1]Material DB'!AA$40,FALSE))/100*$S10</f>
        <v>#N/A</v>
      </c>
      <c r="AZ10" s="25" t="e">
        <f>(VLOOKUP($Y10,'[1]Material DB'!$A$3:$AF$113,'[1]Material DB'!AB$40,FALSE))/100*$S10</f>
        <v>#N/A</v>
      </c>
      <c r="BA10" s="25" t="e">
        <f>(VLOOKUP($Y10,'[1]Material DB'!$A$3:$AF$113,'[1]Material DB'!AC$40,FALSE))/100*$S10</f>
        <v>#N/A</v>
      </c>
      <c r="BB10" s="25" t="e">
        <f>(VLOOKUP($Y10,'[1]Material DB'!$A$3:$AF$113,'[1]Material DB'!AD$40,FALSE))/100*$S10</f>
        <v>#N/A</v>
      </c>
      <c r="BC10" s="25" t="e">
        <f>(VLOOKUP($Y10,'[1]Material DB'!$A$3:$AF$113,'[1]Material DB'!AE$40,FALSE))/100*$S10</f>
        <v>#N/A</v>
      </c>
      <c r="BD10" s="25" t="e">
        <f>(VLOOKUP($Y10,'[1]Material DB'!$A$3:$AF$113,'[1]Material DB'!AF$40,FALSE))/100*$S10</f>
        <v>#N/A</v>
      </c>
      <c r="BE10" s="40" t="e">
        <f t="shared" si="2"/>
        <v>#N/A</v>
      </c>
    </row>
    <row r="11" spans="1:57" s="371" customFormat="1">
      <c r="A11" s="354"/>
      <c r="B11" s="355"/>
      <c r="C11" s="355" t="s">
        <v>25</v>
      </c>
      <c r="D11" s="355"/>
      <c r="E11" s="355"/>
      <c r="F11" s="355"/>
      <c r="G11" s="356"/>
      <c r="H11" s="357" t="s">
        <v>65</v>
      </c>
      <c r="I11" s="358"/>
      <c r="J11" s="358"/>
      <c r="K11" s="358" t="s">
        <v>37</v>
      </c>
      <c r="L11" s="359">
        <v>1</v>
      </c>
      <c r="M11" s="359" t="s">
        <v>26</v>
      </c>
      <c r="N11" s="360"/>
      <c r="O11" s="360"/>
      <c r="P11" s="360"/>
      <c r="Q11" s="361"/>
      <c r="R11" s="362">
        <f>SUM(S12:S16)</f>
        <v>3.4568652597333327</v>
      </c>
      <c r="S11" s="363">
        <f t="shared" si="0"/>
        <v>3.4568652597333327</v>
      </c>
      <c r="T11" s="364">
        <f t="shared" ref="T11:T16" si="4">S11/$R$36</f>
        <v>0.73032364642253511</v>
      </c>
      <c r="U11" s="365"/>
      <c r="V11" s="360"/>
      <c r="W11" s="366"/>
      <c r="X11" s="367" t="s">
        <v>27</v>
      </c>
      <c r="Y11" s="368" t="s">
        <v>27</v>
      </c>
      <c r="Z11" s="369">
        <f>(SUMIF(Z12:Z16,"&gt;0"))*$L11</f>
        <v>1.3396959999999999E-2</v>
      </c>
      <c r="AA11" s="369">
        <f t="shared" ref="AA11:BD11" si="5">(SUMIF(AA12:AA16,"&gt;0"))*$L11</f>
        <v>0</v>
      </c>
      <c r="AB11" s="369">
        <f t="shared" si="5"/>
        <v>0.21788412000000001</v>
      </c>
      <c r="AC11" s="369">
        <f t="shared" si="5"/>
        <v>1.321344E-2</v>
      </c>
      <c r="AD11" s="369">
        <f t="shared" si="5"/>
        <v>8.7168389999999998E-2</v>
      </c>
      <c r="AE11" s="369">
        <f t="shared" si="5"/>
        <v>0</v>
      </c>
      <c r="AF11" s="369">
        <f t="shared" si="5"/>
        <v>0</v>
      </c>
      <c r="AG11" s="369">
        <f t="shared" si="5"/>
        <v>1.9856639999999998E-2</v>
      </c>
      <c r="AH11" s="369">
        <f t="shared" si="5"/>
        <v>1.7100000000000001E-2</v>
      </c>
      <c r="AI11" s="369">
        <f t="shared" si="5"/>
        <v>0</v>
      </c>
      <c r="AJ11" s="369">
        <f t="shared" si="5"/>
        <v>0</v>
      </c>
      <c r="AK11" s="369">
        <f t="shared" si="5"/>
        <v>9.9645899999999989E-3</v>
      </c>
      <c r="AL11" s="369">
        <f t="shared" si="5"/>
        <v>0</v>
      </c>
      <c r="AM11" s="369">
        <f t="shared" si="5"/>
        <v>0</v>
      </c>
      <c r="AN11" s="369">
        <f t="shared" si="5"/>
        <v>0</v>
      </c>
      <c r="AO11" s="369">
        <f t="shared" si="5"/>
        <v>0</v>
      </c>
      <c r="AP11" s="369">
        <f t="shared" si="5"/>
        <v>0</v>
      </c>
      <c r="AQ11" s="369">
        <f t="shared" si="5"/>
        <v>8.6045959999999991E-3</v>
      </c>
      <c r="AR11" s="369">
        <f t="shared" si="5"/>
        <v>0.14654072000000001</v>
      </c>
      <c r="AS11" s="369">
        <f t="shared" si="5"/>
        <v>0</v>
      </c>
      <c r="AT11" s="369">
        <f t="shared" si="5"/>
        <v>0</v>
      </c>
      <c r="AU11" s="369">
        <f t="shared" si="5"/>
        <v>6.4080000000000007E-4</v>
      </c>
      <c r="AV11" s="369">
        <f t="shared" si="5"/>
        <v>2.4479999999999999E-4</v>
      </c>
      <c r="AW11" s="369">
        <f t="shared" si="5"/>
        <v>5.5466340000000003E-2</v>
      </c>
      <c r="AX11" s="369">
        <f t="shared" si="5"/>
        <v>0</v>
      </c>
      <c r="AY11" s="369">
        <f t="shared" si="5"/>
        <v>0</v>
      </c>
      <c r="AZ11" s="369">
        <f t="shared" si="5"/>
        <v>4.2742080000000009E-2</v>
      </c>
      <c r="BA11" s="369">
        <f t="shared" si="5"/>
        <v>2.906715E-2</v>
      </c>
      <c r="BB11" s="369">
        <f t="shared" si="5"/>
        <v>0</v>
      </c>
      <c r="BC11" s="369">
        <f t="shared" si="5"/>
        <v>7.7996000000000001E-4</v>
      </c>
      <c r="BD11" s="369">
        <f t="shared" si="5"/>
        <v>3.8857919999999997E-2</v>
      </c>
      <c r="BE11" s="370">
        <f t="shared" si="2"/>
        <v>0.70152850600000027</v>
      </c>
    </row>
    <row r="12" spans="1:57" s="371" customFormat="1">
      <c r="A12" s="372"/>
      <c r="B12" s="373"/>
      <c r="C12" s="373"/>
      <c r="D12" s="373" t="s">
        <v>25</v>
      </c>
      <c r="E12" s="373"/>
      <c r="F12" s="373"/>
      <c r="G12" s="374"/>
      <c r="H12" s="375" t="s">
        <v>66</v>
      </c>
      <c r="I12" s="376"/>
      <c r="J12" s="376"/>
      <c r="K12" s="376" t="s">
        <v>38</v>
      </c>
      <c r="L12" s="359">
        <v>1</v>
      </c>
      <c r="M12" s="359" t="s">
        <v>26</v>
      </c>
      <c r="N12" s="360"/>
      <c r="O12" s="360"/>
      <c r="P12" s="360"/>
      <c r="Q12" s="361"/>
      <c r="R12" s="362">
        <v>1.7100000000000001E-2</v>
      </c>
      <c r="S12" s="363">
        <f t="shared" si="0"/>
        <v>1.7100000000000001E-2</v>
      </c>
      <c r="T12" s="364">
        <f t="shared" si="4"/>
        <v>3.6126760563380284E-3</v>
      </c>
      <c r="U12" s="365"/>
      <c r="V12" s="360"/>
      <c r="W12" s="366"/>
      <c r="X12" s="377" t="s">
        <v>217</v>
      </c>
      <c r="Y12" s="378" t="s">
        <v>217</v>
      </c>
      <c r="Z12" s="379">
        <f>(VLOOKUP($Y12,'[1]Material DB'!$A$3:$AF$113,'[1]Material DB'!B$40,FALSE))/100*$S12</f>
        <v>0</v>
      </c>
      <c r="AA12" s="380">
        <f>(VLOOKUP($Y12,'[1]Material DB'!$A$3:$AF$113,'[1]Material DB'!C$40,FALSE))/100*$S12</f>
        <v>0</v>
      </c>
      <c r="AB12" s="380">
        <f>(VLOOKUP($Y12,'[1]Material DB'!$A$3:$AF$113,'[1]Material DB'!D$40,FALSE))/100*$S12</f>
        <v>0</v>
      </c>
      <c r="AC12" s="380">
        <f>(VLOOKUP($Y12,'[1]Material DB'!$A$3:$AF$113,'[1]Material DB'!E$40,FALSE))/100*$S12</f>
        <v>0</v>
      </c>
      <c r="AD12" s="380">
        <f>(VLOOKUP($Y12,'[1]Material DB'!$A$3:$AF$113,'[1]Material DB'!F$40,FALSE))/100*$S12</f>
        <v>0</v>
      </c>
      <c r="AE12" s="380">
        <f>(VLOOKUP($Y12,'[1]Material DB'!$A$3:$AF$113,'[1]Material DB'!G$40,FALSE))/100*$S12</f>
        <v>0</v>
      </c>
      <c r="AF12" s="380">
        <f>(VLOOKUP($Y12,'[1]Material DB'!$A$3:$AF$113,'[1]Material DB'!H$40,FALSE))/100*$S12</f>
        <v>0</v>
      </c>
      <c r="AG12" s="380">
        <f>(VLOOKUP($Y12,'[1]Material DB'!$A$3:$AF$113,'[1]Material DB'!I$40,FALSE))/100*$S12</f>
        <v>0</v>
      </c>
      <c r="AH12" s="380">
        <f>(VLOOKUP($Y12,'[1]Material DB'!$A$3:$AF$113,'[1]Material DB'!J$40,FALSE))/100*$S12</f>
        <v>1.7100000000000001E-2</v>
      </c>
      <c r="AI12" s="380">
        <f>(VLOOKUP($Y12,'[1]Material DB'!$A$3:$AF$113,'[1]Material DB'!K$40,FALSE))/100*$S12</f>
        <v>0</v>
      </c>
      <c r="AJ12" s="380">
        <f>(VLOOKUP($Y12,'[1]Material DB'!$A$3:$AF$113,'[1]Material DB'!L$40,FALSE))/100*$S12</f>
        <v>0</v>
      </c>
      <c r="AK12" s="380">
        <f>(VLOOKUP($Y12,'[1]Material DB'!$A$3:$AF$113,'[1]Material DB'!M$40,FALSE))/100*$S12</f>
        <v>0</v>
      </c>
      <c r="AL12" s="380">
        <f>(VLOOKUP($Y12,'[1]Material DB'!$A$3:$AF$113,'[1]Material DB'!N$40,FALSE))/100*$S12</f>
        <v>0</v>
      </c>
      <c r="AM12" s="380">
        <f>(VLOOKUP($Y12,'[1]Material DB'!$A$3:$AF$113,'[1]Material DB'!O$40,FALSE))/100*$S12</f>
        <v>0</v>
      </c>
      <c r="AN12" s="380">
        <f>(VLOOKUP($Y12,'[1]Material DB'!$A$3:$AF$113,'[1]Material DB'!P$40,FALSE))/100*$S12</f>
        <v>0</v>
      </c>
      <c r="AO12" s="380">
        <f>(VLOOKUP($Y12,'[1]Material DB'!$A$3:$AF$113,'[1]Material DB'!Q$40,FALSE))/100*$S12</f>
        <v>0</v>
      </c>
      <c r="AP12" s="380">
        <f>(VLOOKUP($Y12,'[1]Material DB'!$A$3:$AF$113,'[1]Material DB'!R$40,FALSE))/100*$S12</f>
        <v>0</v>
      </c>
      <c r="AQ12" s="380">
        <f>(VLOOKUP($Y12,'[1]Material DB'!$A$3:$AF$113,'[1]Material DB'!S$40,FALSE))/100*$S12</f>
        <v>0</v>
      </c>
      <c r="AR12" s="380">
        <f>(VLOOKUP($Y12,'[1]Material DB'!$A$3:$AF$113,'[1]Material DB'!T$40,FALSE))/100*$S12</f>
        <v>0</v>
      </c>
      <c r="AS12" s="380">
        <f>(VLOOKUP($Y12,'[1]Material DB'!$A$3:$AF$113,'[1]Material DB'!U$40,FALSE))/100*$S12</f>
        <v>0</v>
      </c>
      <c r="AT12" s="380">
        <f>(VLOOKUP($Y12,'[1]Material DB'!$A$3:$AF$113,'[1]Material DB'!V$40,FALSE))/100*$S12</f>
        <v>0</v>
      </c>
      <c r="AU12" s="380">
        <f>(VLOOKUP($Y12,'[1]Material DB'!$A$3:$AF$113,'[1]Material DB'!W$40,FALSE))/100*$S12</f>
        <v>0</v>
      </c>
      <c r="AV12" s="380">
        <f>(VLOOKUP($Y12,'[1]Material DB'!$A$3:$AF$113,'[1]Material DB'!X$40,FALSE))/100*$S12</f>
        <v>0</v>
      </c>
      <c r="AW12" s="380">
        <f>(VLOOKUP($Y12,'[1]Material DB'!$A$3:$AF$113,'[1]Material DB'!Y$40,FALSE))/100*$S12</f>
        <v>0</v>
      </c>
      <c r="AX12" s="380">
        <f>(VLOOKUP($Y12,'[1]Material DB'!$A$3:$AF$113,'[1]Material DB'!Z$40,FALSE))/100*$S12</f>
        <v>0</v>
      </c>
      <c r="AY12" s="380">
        <f>(VLOOKUP($Y12,'[1]Material DB'!$A$3:$AF$113,'[1]Material DB'!AA$40,FALSE))/100*$S12</f>
        <v>0</v>
      </c>
      <c r="AZ12" s="380">
        <f>(VLOOKUP($Y12,'[1]Material DB'!$A$3:$AF$113,'[1]Material DB'!AB$40,FALSE))/100*$S12</f>
        <v>0</v>
      </c>
      <c r="BA12" s="380">
        <f>(VLOOKUP($Y12,'[1]Material DB'!$A$3:$AF$113,'[1]Material DB'!AC$40,FALSE))/100*$S12</f>
        <v>0</v>
      </c>
      <c r="BB12" s="380">
        <f>(VLOOKUP($Y12,'[1]Material DB'!$A$3:$AF$113,'[1]Material DB'!AD$40,FALSE))/100*$S12</f>
        <v>0</v>
      </c>
      <c r="BC12" s="380">
        <f>(VLOOKUP($Y12,'[1]Material DB'!$A$3:$AF$113,'[1]Material DB'!AE$40,FALSE))/100*$S12</f>
        <v>0</v>
      </c>
      <c r="BD12" s="380">
        <f>(VLOOKUP($Y12,'[1]Material DB'!$A$3:$AF$113,'[1]Material DB'!AF$40,FALSE))/100*$S12</f>
        <v>0</v>
      </c>
      <c r="BE12" s="381">
        <f t="shared" si="2"/>
        <v>1.7100000000000001E-2</v>
      </c>
    </row>
    <row r="13" spans="1:57" s="371" customFormat="1">
      <c r="A13" s="372"/>
      <c r="B13" s="373"/>
      <c r="C13" s="373"/>
      <c r="D13" s="373" t="s">
        <v>25</v>
      </c>
      <c r="E13" s="373"/>
      <c r="F13" s="373"/>
      <c r="G13" s="374"/>
      <c r="H13" s="375" t="s">
        <v>68</v>
      </c>
      <c r="I13" s="376"/>
      <c r="J13" s="376"/>
      <c r="K13" s="376" t="s">
        <v>40</v>
      </c>
      <c r="L13" s="359">
        <v>0</v>
      </c>
      <c r="M13" s="359"/>
      <c r="N13" s="360"/>
      <c r="O13" s="360"/>
      <c r="P13" s="360"/>
      <c r="Q13" s="361"/>
      <c r="R13" s="362">
        <v>0</v>
      </c>
      <c r="S13" s="363">
        <f t="shared" si="0"/>
        <v>0</v>
      </c>
      <c r="T13" s="364">
        <f t="shared" si="4"/>
        <v>0</v>
      </c>
      <c r="U13" s="365"/>
      <c r="V13" s="360"/>
      <c r="W13" s="366"/>
      <c r="X13" s="377"/>
      <c r="Y13" s="378"/>
      <c r="Z13" s="379" t="e">
        <f>(VLOOKUP($Y13,'[1]Material DB'!$A$3:$AF$113,'[1]Material DB'!B$40,FALSE))/100*$S13</f>
        <v>#N/A</v>
      </c>
      <c r="AA13" s="380" t="e">
        <f>(VLOOKUP($Y13,'[1]Material DB'!$A$3:$AF$113,'[1]Material DB'!C$40,FALSE))/100*$S13</f>
        <v>#N/A</v>
      </c>
      <c r="AB13" s="380" t="e">
        <f>(VLOOKUP($Y13,'[1]Material DB'!$A$3:$AF$113,'[1]Material DB'!D$40,FALSE))/100*$S13</f>
        <v>#N/A</v>
      </c>
      <c r="AC13" s="380" t="e">
        <f>(VLOOKUP($Y13,'[1]Material DB'!$A$3:$AF$113,'[1]Material DB'!E$40,FALSE))/100*$S13</f>
        <v>#N/A</v>
      </c>
      <c r="AD13" s="380" t="e">
        <f>(VLOOKUP($Y13,'[1]Material DB'!$A$3:$AF$113,'[1]Material DB'!F$40,FALSE))/100*$S13</f>
        <v>#N/A</v>
      </c>
      <c r="AE13" s="380" t="e">
        <f>(VLOOKUP($Y13,'[1]Material DB'!$A$3:$AF$113,'[1]Material DB'!G$40,FALSE))/100*$S13</f>
        <v>#N/A</v>
      </c>
      <c r="AF13" s="380" t="e">
        <f>(VLOOKUP($Y13,'[1]Material DB'!$A$3:$AF$113,'[1]Material DB'!H$40,FALSE))/100*$S13</f>
        <v>#N/A</v>
      </c>
      <c r="AG13" s="380" t="e">
        <f>(VLOOKUP($Y13,'[1]Material DB'!$A$3:$AF$113,'[1]Material DB'!I$40,FALSE))/100*$S13</f>
        <v>#N/A</v>
      </c>
      <c r="AH13" s="380" t="e">
        <f>(VLOOKUP($Y13,'[1]Material DB'!$A$3:$AF$113,'[1]Material DB'!J$40,FALSE))/100*$S13</f>
        <v>#N/A</v>
      </c>
      <c r="AI13" s="380" t="e">
        <f>(VLOOKUP($Y13,'[1]Material DB'!$A$3:$AF$113,'[1]Material DB'!K$40,FALSE))/100*$S13</f>
        <v>#N/A</v>
      </c>
      <c r="AJ13" s="380" t="e">
        <f>(VLOOKUP($Y13,'[1]Material DB'!$A$3:$AF$113,'[1]Material DB'!L$40,FALSE))/100*$S13</f>
        <v>#N/A</v>
      </c>
      <c r="AK13" s="380" t="e">
        <f>(VLOOKUP($Y13,'[1]Material DB'!$A$3:$AF$113,'[1]Material DB'!M$40,FALSE))/100*$S13</f>
        <v>#N/A</v>
      </c>
      <c r="AL13" s="380" t="e">
        <f>(VLOOKUP($Y13,'[1]Material DB'!$A$3:$AF$113,'[1]Material DB'!N$40,FALSE))/100*$S13</f>
        <v>#N/A</v>
      </c>
      <c r="AM13" s="380" t="e">
        <f>(VLOOKUP($Y13,'[1]Material DB'!$A$3:$AF$113,'[1]Material DB'!O$40,FALSE))/100*$S13</f>
        <v>#N/A</v>
      </c>
      <c r="AN13" s="380" t="e">
        <f>(VLOOKUP($Y13,'[1]Material DB'!$A$3:$AF$113,'[1]Material DB'!P$40,FALSE))/100*$S13</f>
        <v>#N/A</v>
      </c>
      <c r="AO13" s="380" t="e">
        <f>(VLOOKUP($Y13,'[1]Material DB'!$A$3:$AF$113,'[1]Material DB'!Q$40,FALSE))/100*$S13</f>
        <v>#N/A</v>
      </c>
      <c r="AP13" s="380" t="e">
        <f>(VLOOKUP($Y13,'[1]Material DB'!$A$3:$AF$113,'[1]Material DB'!R$40,FALSE))/100*$S13</f>
        <v>#N/A</v>
      </c>
      <c r="AQ13" s="380" t="e">
        <f>(VLOOKUP($Y13,'[1]Material DB'!$A$3:$AF$113,'[1]Material DB'!S$40,FALSE))/100*$S13</f>
        <v>#N/A</v>
      </c>
      <c r="AR13" s="380" t="e">
        <f>(VLOOKUP($Y13,'[1]Material DB'!$A$3:$AF$113,'[1]Material DB'!T$40,FALSE))/100*$S13</f>
        <v>#N/A</v>
      </c>
      <c r="AS13" s="380" t="e">
        <f>(VLOOKUP($Y13,'[1]Material DB'!$A$3:$AF$113,'[1]Material DB'!U$40,FALSE))/100*$S13</f>
        <v>#N/A</v>
      </c>
      <c r="AT13" s="380" t="e">
        <f>(VLOOKUP($Y13,'[1]Material DB'!$A$3:$AF$113,'[1]Material DB'!V$40,FALSE))/100*$S13</f>
        <v>#N/A</v>
      </c>
      <c r="AU13" s="380" t="e">
        <f>(VLOOKUP($Y13,'[1]Material DB'!$A$3:$AF$113,'[1]Material DB'!W$40,FALSE))/100*$S13</f>
        <v>#N/A</v>
      </c>
      <c r="AV13" s="380" t="e">
        <f>(VLOOKUP($Y13,'[1]Material DB'!$A$3:$AF$113,'[1]Material DB'!X$40,FALSE))/100*$S13</f>
        <v>#N/A</v>
      </c>
      <c r="AW13" s="380" t="e">
        <f>(VLOOKUP($Y13,'[1]Material DB'!$A$3:$AF$113,'[1]Material DB'!Y$40,FALSE))/100*$S13</f>
        <v>#N/A</v>
      </c>
      <c r="AX13" s="380" t="e">
        <f>(VLOOKUP($Y13,'[1]Material DB'!$A$3:$AF$113,'[1]Material DB'!Z$40,FALSE))/100*$S13</f>
        <v>#N/A</v>
      </c>
      <c r="AY13" s="380" t="e">
        <f>(VLOOKUP($Y13,'[1]Material DB'!$A$3:$AF$113,'[1]Material DB'!AA$40,FALSE))/100*$S13</f>
        <v>#N/A</v>
      </c>
      <c r="AZ13" s="380" t="e">
        <f>(VLOOKUP($Y13,'[1]Material DB'!$A$3:$AF$113,'[1]Material DB'!AB$40,FALSE))/100*$S13</f>
        <v>#N/A</v>
      </c>
      <c r="BA13" s="380" t="e">
        <f>(VLOOKUP($Y13,'[1]Material DB'!$A$3:$AF$113,'[1]Material DB'!AC$40,FALSE))/100*$S13</f>
        <v>#N/A</v>
      </c>
      <c r="BB13" s="380" t="e">
        <f>(VLOOKUP($Y13,'[1]Material DB'!$A$3:$AF$113,'[1]Material DB'!AD$40,FALSE))/100*$S13</f>
        <v>#N/A</v>
      </c>
      <c r="BC13" s="380" t="e">
        <f>(VLOOKUP($Y13,'[1]Material DB'!$A$3:$AF$113,'[1]Material DB'!AE$40,FALSE))/100*$S13</f>
        <v>#N/A</v>
      </c>
      <c r="BD13" s="380" t="e">
        <f>(VLOOKUP($Y13,'[1]Material DB'!$A$3:$AF$113,'[1]Material DB'!AF$40,FALSE))/100*$S13</f>
        <v>#N/A</v>
      </c>
      <c r="BE13" s="381" t="e">
        <f t="shared" si="2"/>
        <v>#N/A</v>
      </c>
    </row>
    <row r="14" spans="1:57" s="371" customFormat="1">
      <c r="A14" s="372"/>
      <c r="B14" s="373"/>
      <c r="C14" s="373"/>
      <c r="D14" s="373" t="s">
        <v>25</v>
      </c>
      <c r="E14" s="373"/>
      <c r="F14" s="373"/>
      <c r="G14" s="374"/>
      <c r="H14" s="375" t="s">
        <v>67</v>
      </c>
      <c r="I14" s="376"/>
      <c r="J14" s="376"/>
      <c r="K14" s="376" t="s">
        <v>39</v>
      </c>
      <c r="L14" s="359">
        <v>1</v>
      </c>
      <c r="M14" s="359"/>
      <c r="N14" s="360"/>
      <c r="O14" s="360"/>
      <c r="P14" s="360"/>
      <c r="Q14" s="361"/>
      <c r="R14" s="362"/>
      <c r="S14" s="363">
        <f>L14*AB1109</f>
        <v>0</v>
      </c>
      <c r="T14" s="364">
        <f t="shared" si="4"/>
        <v>0</v>
      </c>
      <c r="U14" s="365"/>
      <c r="V14" s="359" t="s">
        <v>219</v>
      </c>
      <c r="W14" s="366"/>
      <c r="X14" s="377"/>
      <c r="Y14" s="378"/>
      <c r="Z14" s="379" t="e">
        <f>(VLOOKUP($Y14,'[1]Material DB'!$A$3:$AF$113,'[1]Material DB'!B$40,FALSE))/100*$S14</f>
        <v>#N/A</v>
      </c>
      <c r="AA14" s="380" t="e">
        <f>(VLOOKUP($Y14,'[1]Material DB'!$A$3:$AF$113,'[1]Material DB'!C$40,FALSE))/100*$S14</f>
        <v>#N/A</v>
      </c>
      <c r="AB14" s="380" t="e">
        <f>(VLOOKUP($Y14,'[1]Material DB'!$A$3:$AF$113,'[1]Material DB'!D$40,FALSE))/100*$S14</f>
        <v>#N/A</v>
      </c>
      <c r="AC14" s="380" t="e">
        <f>(VLOOKUP($Y14,'[1]Material DB'!$A$3:$AF$113,'[1]Material DB'!E$40,FALSE))/100*$S14</f>
        <v>#N/A</v>
      </c>
      <c r="AD14" s="380" t="e">
        <f>(VLOOKUP($Y14,'[1]Material DB'!$A$3:$AF$113,'[1]Material DB'!F$40,FALSE))/100*$S14</f>
        <v>#N/A</v>
      </c>
      <c r="AE14" s="380" t="e">
        <f>(VLOOKUP($Y14,'[1]Material DB'!$A$3:$AF$113,'[1]Material DB'!G$40,FALSE))/100*$S14</f>
        <v>#N/A</v>
      </c>
      <c r="AF14" s="380" t="e">
        <f>(VLOOKUP($Y14,'[1]Material DB'!$A$3:$AF$113,'[1]Material DB'!H$40,FALSE))/100*$S14</f>
        <v>#N/A</v>
      </c>
      <c r="AG14" s="380" t="e">
        <f>(VLOOKUP($Y14,'[1]Material DB'!$A$3:$AF$113,'[1]Material DB'!I$40,FALSE))/100*$S14</f>
        <v>#N/A</v>
      </c>
      <c r="AH14" s="380" t="e">
        <f>(VLOOKUP($Y14,'[1]Material DB'!$A$3:$AF$113,'[1]Material DB'!J$40,FALSE))/100*$S14</f>
        <v>#N/A</v>
      </c>
      <c r="AI14" s="380" t="e">
        <f>(VLOOKUP($Y14,'[1]Material DB'!$A$3:$AF$113,'[1]Material DB'!K$40,FALSE))/100*$S14</f>
        <v>#N/A</v>
      </c>
      <c r="AJ14" s="380" t="e">
        <f>(VLOOKUP($Y14,'[1]Material DB'!$A$3:$AF$113,'[1]Material DB'!L$40,FALSE))/100*$S14</f>
        <v>#N/A</v>
      </c>
      <c r="AK14" s="380" t="e">
        <f>(VLOOKUP($Y14,'[1]Material DB'!$A$3:$AF$113,'[1]Material DB'!M$40,FALSE))/100*$S14</f>
        <v>#N/A</v>
      </c>
      <c r="AL14" s="380" t="e">
        <f>(VLOOKUP($Y14,'[1]Material DB'!$A$3:$AF$113,'[1]Material DB'!N$40,FALSE))/100*$S14</f>
        <v>#N/A</v>
      </c>
      <c r="AM14" s="380" t="e">
        <f>(VLOOKUP($Y14,'[1]Material DB'!$A$3:$AF$113,'[1]Material DB'!O$40,FALSE))/100*$S14</f>
        <v>#N/A</v>
      </c>
      <c r="AN14" s="380" t="e">
        <f>(VLOOKUP($Y14,'[1]Material DB'!$A$3:$AF$113,'[1]Material DB'!P$40,FALSE))/100*$S14</f>
        <v>#N/A</v>
      </c>
      <c r="AO14" s="380" t="e">
        <f>(VLOOKUP($Y14,'[1]Material DB'!$A$3:$AF$113,'[1]Material DB'!Q$40,FALSE))/100*$S14</f>
        <v>#N/A</v>
      </c>
      <c r="AP14" s="380" t="e">
        <f>(VLOOKUP($Y14,'[1]Material DB'!$A$3:$AF$113,'[1]Material DB'!R$40,FALSE))/100*$S14</f>
        <v>#N/A</v>
      </c>
      <c r="AQ14" s="380" t="e">
        <f>(VLOOKUP($Y14,'[1]Material DB'!$A$3:$AF$113,'[1]Material DB'!S$40,FALSE))/100*$S14</f>
        <v>#N/A</v>
      </c>
      <c r="AR14" s="380" t="e">
        <f>(VLOOKUP($Y14,'[1]Material DB'!$A$3:$AF$113,'[1]Material DB'!T$40,FALSE))/100*$S14</f>
        <v>#N/A</v>
      </c>
      <c r="AS14" s="380" t="e">
        <f>(VLOOKUP($Y14,'[1]Material DB'!$A$3:$AF$113,'[1]Material DB'!U$40,FALSE))/100*$S14</f>
        <v>#N/A</v>
      </c>
      <c r="AT14" s="380" t="e">
        <f>(VLOOKUP($Y14,'[1]Material DB'!$A$3:$AF$113,'[1]Material DB'!V$40,FALSE))/100*$S14</f>
        <v>#N/A</v>
      </c>
      <c r="AU14" s="380" t="e">
        <f>(VLOOKUP($Y14,'[1]Material DB'!$A$3:$AF$113,'[1]Material DB'!W$40,FALSE))/100*$S14</f>
        <v>#N/A</v>
      </c>
      <c r="AV14" s="380" t="e">
        <f>(VLOOKUP($Y14,'[1]Material DB'!$A$3:$AF$113,'[1]Material DB'!X$40,FALSE))/100*$S14</f>
        <v>#N/A</v>
      </c>
      <c r="AW14" s="380" t="e">
        <f>(VLOOKUP($Y14,'[1]Material DB'!$A$3:$AF$113,'[1]Material DB'!Y$40,FALSE))/100*$S14</f>
        <v>#N/A</v>
      </c>
      <c r="AX14" s="380" t="e">
        <f>(VLOOKUP($Y14,'[1]Material DB'!$A$3:$AF$113,'[1]Material DB'!Z$40,FALSE))/100*$S14</f>
        <v>#N/A</v>
      </c>
      <c r="AY14" s="380" t="e">
        <f>(VLOOKUP($Y14,'[1]Material DB'!$A$3:$AF$113,'[1]Material DB'!AA$40,FALSE))/100*$S14</f>
        <v>#N/A</v>
      </c>
      <c r="AZ14" s="380" t="e">
        <f>(VLOOKUP($Y14,'[1]Material DB'!$A$3:$AF$113,'[1]Material DB'!AB$40,FALSE))/100*$S14</f>
        <v>#N/A</v>
      </c>
      <c r="BA14" s="380" t="e">
        <f>(VLOOKUP($Y14,'[1]Material DB'!$A$3:$AF$113,'[1]Material DB'!AC$40,FALSE))/100*$S14</f>
        <v>#N/A</v>
      </c>
      <c r="BB14" s="380" t="e">
        <f>(VLOOKUP($Y14,'[1]Material DB'!$A$3:$AF$113,'[1]Material DB'!AD$40,FALSE))/100*$S14</f>
        <v>#N/A</v>
      </c>
      <c r="BC14" s="380" t="e">
        <f>(VLOOKUP($Y14,'[1]Material DB'!$A$3:$AF$113,'[1]Material DB'!AE$40,FALSE))/100*$S14</f>
        <v>#N/A</v>
      </c>
      <c r="BD14" s="380" t="e">
        <f>(VLOOKUP($Y14,'[1]Material DB'!$A$3:$AF$113,'[1]Material DB'!AF$40,FALSE))/100*$S14</f>
        <v>#N/A</v>
      </c>
      <c r="BE14" s="381" t="e">
        <f t="shared" si="2"/>
        <v>#N/A</v>
      </c>
    </row>
    <row r="15" spans="1:57" s="371" customFormat="1">
      <c r="A15" s="354"/>
      <c r="B15" s="355"/>
      <c r="C15" s="355"/>
      <c r="D15" s="355" t="s">
        <v>25</v>
      </c>
      <c r="E15" s="355"/>
      <c r="F15" s="355"/>
      <c r="G15" s="356"/>
      <c r="H15" s="357" t="s">
        <v>64</v>
      </c>
      <c r="I15" s="358"/>
      <c r="J15" s="358"/>
      <c r="K15" s="358" t="s">
        <v>36</v>
      </c>
      <c r="L15" s="359">
        <v>1</v>
      </c>
      <c r="M15" s="359"/>
      <c r="N15" s="360"/>
      <c r="O15" s="360"/>
      <c r="P15" s="360"/>
      <c r="Q15" s="361"/>
      <c r="R15" s="362"/>
      <c r="S15" s="363">
        <f t="shared" si="0"/>
        <v>0</v>
      </c>
      <c r="T15" s="364">
        <f t="shared" si="4"/>
        <v>0</v>
      </c>
      <c r="U15" s="365"/>
      <c r="V15" s="359" t="s">
        <v>219</v>
      </c>
      <c r="W15" s="366"/>
      <c r="X15" s="377"/>
      <c r="Y15" s="378"/>
      <c r="Z15" s="379" t="e">
        <f>(VLOOKUP($Y15,'[1]Material DB'!$A$3:$AF$113,'[1]Material DB'!B$40,FALSE))/100*$S15</f>
        <v>#N/A</v>
      </c>
      <c r="AA15" s="380" t="e">
        <f>(VLOOKUP($Y15,'[1]Material DB'!$A$3:$AF$113,'[1]Material DB'!C$40,FALSE))/100*$S15</f>
        <v>#N/A</v>
      </c>
      <c r="AB15" s="380" t="e">
        <f>(VLOOKUP($Y15,'[1]Material DB'!$A$3:$AF$113,'[1]Material DB'!D$40,FALSE))/100*$S15</f>
        <v>#N/A</v>
      </c>
      <c r="AC15" s="380" t="e">
        <f>(VLOOKUP($Y15,'[1]Material DB'!$A$3:$AF$113,'[1]Material DB'!E$40,FALSE))/100*$S15</f>
        <v>#N/A</v>
      </c>
      <c r="AD15" s="380" t="e">
        <f>(VLOOKUP($Y15,'[1]Material DB'!$A$3:$AF$113,'[1]Material DB'!F$40,FALSE))/100*$S15</f>
        <v>#N/A</v>
      </c>
      <c r="AE15" s="380" t="e">
        <f>(VLOOKUP($Y15,'[1]Material DB'!$A$3:$AF$113,'[1]Material DB'!G$40,FALSE))/100*$S15</f>
        <v>#N/A</v>
      </c>
      <c r="AF15" s="380" t="e">
        <f>(VLOOKUP($Y15,'[1]Material DB'!$A$3:$AF$113,'[1]Material DB'!H$40,FALSE))/100*$S15</f>
        <v>#N/A</v>
      </c>
      <c r="AG15" s="380" t="e">
        <f>(VLOOKUP($Y15,'[1]Material DB'!$A$3:$AF$113,'[1]Material DB'!I$40,FALSE))/100*$S15</f>
        <v>#N/A</v>
      </c>
      <c r="AH15" s="380" t="e">
        <f>(VLOOKUP($Y15,'[1]Material DB'!$A$3:$AF$113,'[1]Material DB'!J$40,FALSE))/100*$S15</f>
        <v>#N/A</v>
      </c>
      <c r="AI15" s="380" t="e">
        <f>(VLOOKUP($Y15,'[1]Material DB'!$A$3:$AF$113,'[1]Material DB'!K$40,FALSE))/100*$S15</f>
        <v>#N/A</v>
      </c>
      <c r="AJ15" s="380" t="e">
        <f>(VLOOKUP($Y15,'[1]Material DB'!$A$3:$AF$113,'[1]Material DB'!L$40,FALSE))/100*$S15</f>
        <v>#N/A</v>
      </c>
      <c r="AK15" s="380" t="e">
        <f>(VLOOKUP($Y15,'[1]Material DB'!$A$3:$AF$113,'[1]Material DB'!M$40,FALSE))/100*$S15</f>
        <v>#N/A</v>
      </c>
      <c r="AL15" s="380" t="e">
        <f>(VLOOKUP($Y15,'[1]Material DB'!$A$3:$AF$113,'[1]Material DB'!N$40,FALSE))/100*$S15</f>
        <v>#N/A</v>
      </c>
      <c r="AM15" s="380" t="e">
        <f>(VLOOKUP($Y15,'[1]Material DB'!$A$3:$AF$113,'[1]Material DB'!O$40,FALSE))/100*$S15</f>
        <v>#N/A</v>
      </c>
      <c r="AN15" s="380" t="e">
        <f>(VLOOKUP($Y15,'[1]Material DB'!$A$3:$AF$113,'[1]Material DB'!P$40,FALSE))/100*$S15</f>
        <v>#N/A</v>
      </c>
      <c r="AO15" s="380" t="e">
        <f>(VLOOKUP($Y15,'[1]Material DB'!$A$3:$AF$113,'[1]Material DB'!Q$40,FALSE))/100*$S15</f>
        <v>#N/A</v>
      </c>
      <c r="AP15" s="380" t="e">
        <f>(VLOOKUP($Y15,'[1]Material DB'!$A$3:$AF$113,'[1]Material DB'!R$40,FALSE))/100*$S15</f>
        <v>#N/A</v>
      </c>
      <c r="AQ15" s="380" t="e">
        <f>(VLOOKUP($Y15,'[1]Material DB'!$A$3:$AF$113,'[1]Material DB'!S$40,FALSE))/100*$S15</f>
        <v>#N/A</v>
      </c>
      <c r="AR15" s="380" t="e">
        <f>(VLOOKUP($Y15,'[1]Material DB'!$A$3:$AF$113,'[1]Material DB'!T$40,FALSE))/100*$S15</f>
        <v>#N/A</v>
      </c>
      <c r="AS15" s="380" t="e">
        <f>(VLOOKUP($Y15,'[1]Material DB'!$A$3:$AF$113,'[1]Material DB'!U$40,FALSE))/100*$S15</f>
        <v>#N/A</v>
      </c>
      <c r="AT15" s="380" t="e">
        <f>(VLOOKUP($Y15,'[1]Material DB'!$A$3:$AF$113,'[1]Material DB'!V$40,FALSE))/100*$S15</f>
        <v>#N/A</v>
      </c>
      <c r="AU15" s="380" t="e">
        <f>(VLOOKUP($Y15,'[1]Material DB'!$A$3:$AF$113,'[1]Material DB'!W$40,FALSE))/100*$S15</f>
        <v>#N/A</v>
      </c>
      <c r="AV15" s="380" t="e">
        <f>(VLOOKUP($Y15,'[1]Material DB'!$A$3:$AF$113,'[1]Material DB'!X$40,FALSE))/100*$S15</f>
        <v>#N/A</v>
      </c>
      <c r="AW15" s="380" t="e">
        <f>(VLOOKUP($Y15,'[1]Material DB'!$A$3:$AF$113,'[1]Material DB'!Y$40,FALSE))/100*$S15</f>
        <v>#N/A</v>
      </c>
      <c r="AX15" s="380" t="e">
        <f>(VLOOKUP($Y15,'[1]Material DB'!$A$3:$AF$113,'[1]Material DB'!Z$40,FALSE))/100*$S15</f>
        <v>#N/A</v>
      </c>
      <c r="AY15" s="380" t="e">
        <f>(VLOOKUP($Y15,'[1]Material DB'!$A$3:$AF$113,'[1]Material DB'!AA$40,FALSE))/100*$S15</f>
        <v>#N/A</v>
      </c>
      <c r="AZ15" s="380" t="e">
        <f>(VLOOKUP($Y15,'[1]Material DB'!$A$3:$AF$113,'[1]Material DB'!AB$40,FALSE))/100*$S15</f>
        <v>#N/A</v>
      </c>
      <c r="BA15" s="380" t="e">
        <f>(VLOOKUP($Y15,'[1]Material DB'!$A$3:$AF$113,'[1]Material DB'!AC$40,FALSE))/100*$S15</f>
        <v>#N/A</v>
      </c>
      <c r="BB15" s="380" t="e">
        <f>(VLOOKUP($Y15,'[1]Material DB'!$A$3:$AF$113,'[1]Material DB'!AD$40,FALSE))/100*$S15</f>
        <v>#N/A</v>
      </c>
      <c r="BC15" s="380" t="e">
        <f>(VLOOKUP($Y15,'[1]Material DB'!$A$3:$AF$113,'[1]Material DB'!AE$40,FALSE))/100*$S15</f>
        <v>#N/A</v>
      </c>
      <c r="BD15" s="380" t="e">
        <f>(VLOOKUP($Y15,'[1]Material DB'!$A$3:$AF$113,'[1]Material DB'!AF$40,FALSE))/100*$S15</f>
        <v>#N/A</v>
      </c>
      <c r="BE15" s="382" t="e">
        <f t="shared" si="2"/>
        <v>#N/A</v>
      </c>
    </row>
    <row r="16" spans="1:57" s="371" customFormat="1">
      <c r="A16" s="372"/>
      <c r="B16" s="373"/>
      <c r="C16" s="373"/>
      <c r="D16" s="373" t="s">
        <v>25</v>
      </c>
      <c r="E16" s="373"/>
      <c r="F16" s="373"/>
      <c r="G16" s="374"/>
      <c r="H16" s="375" t="s">
        <v>69</v>
      </c>
      <c r="I16" s="376"/>
      <c r="J16" s="376"/>
      <c r="K16" s="376" t="s">
        <v>41</v>
      </c>
      <c r="L16" s="359">
        <v>1</v>
      </c>
      <c r="M16" s="359" t="s">
        <v>26</v>
      </c>
      <c r="N16" s="360"/>
      <c r="O16" s="360"/>
      <c r="P16" s="360"/>
      <c r="Q16" s="361"/>
      <c r="R16" s="362">
        <f>S17+S24+SUM(S34:S35)</f>
        <v>3.4397652597333326</v>
      </c>
      <c r="S16" s="363">
        <f t="shared" si="0"/>
        <v>3.4397652597333326</v>
      </c>
      <c r="T16" s="364">
        <f t="shared" si="4"/>
        <v>0.72671097036619703</v>
      </c>
      <c r="U16" s="365"/>
      <c r="V16" s="360"/>
      <c r="W16" s="366"/>
      <c r="X16" s="367" t="s">
        <v>27</v>
      </c>
      <c r="Y16" s="368" t="s">
        <v>27</v>
      </c>
      <c r="Z16" s="369">
        <f>(SUMIF(Z17,"&gt;0")+SUMIF(Z24,"&gt;0")+SUMIF(Z34:Z35,"&gt;0"))*$L16</f>
        <v>1.3396959999999999E-2</v>
      </c>
      <c r="AA16" s="369">
        <f t="shared" ref="AA16:BD16" si="6">(SUMIF(AA17,"&gt;0")+SUMIF(AA24,"&gt;0")+SUMIF(AA34:AA35,"&gt;0"))*$L16</f>
        <v>0</v>
      </c>
      <c r="AB16" s="369">
        <f t="shared" si="6"/>
        <v>0.21788412000000001</v>
      </c>
      <c r="AC16" s="369">
        <f t="shared" si="6"/>
        <v>1.321344E-2</v>
      </c>
      <c r="AD16" s="369">
        <f t="shared" si="6"/>
        <v>8.7168389999999998E-2</v>
      </c>
      <c r="AE16" s="369">
        <f t="shared" si="6"/>
        <v>0</v>
      </c>
      <c r="AF16" s="369">
        <f t="shared" si="6"/>
        <v>0</v>
      </c>
      <c r="AG16" s="369">
        <f t="shared" si="6"/>
        <v>1.9856639999999998E-2</v>
      </c>
      <c r="AH16" s="369">
        <f t="shared" si="6"/>
        <v>0</v>
      </c>
      <c r="AI16" s="369">
        <f t="shared" si="6"/>
        <v>0</v>
      </c>
      <c r="AJ16" s="369">
        <f t="shared" si="6"/>
        <v>0</v>
      </c>
      <c r="AK16" s="369">
        <f t="shared" si="6"/>
        <v>9.9645899999999989E-3</v>
      </c>
      <c r="AL16" s="369">
        <f t="shared" si="6"/>
        <v>0</v>
      </c>
      <c r="AM16" s="369">
        <f t="shared" si="6"/>
        <v>0</v>
      </c>
      <c r="AN16" s="369">
        <f t="shared" si="6"/>
        <v>0</v>
      </c>
      <c r="AO16" s="369">
        <f t="shared" si="6"/>
        <v>0</v>
      </c>
      <c r="AP16" s="369">
        <f t="shared" si="6"/>
        <v>0</v>
      </c>
      <c r="AQ16" s="369">
        <f t="shared" si="6"/>
        <v>8.6045959999999991E-3</v>
      </c>
      <c r="AR16" s="369">
        <f t="shared" si="6"/>
        <v>0.14654072000000001</v>
      </c>
      <c r="AS16" s="369">
        <f t="shared" si="6"/>
        <v>0</v>
      </c>
      <c r="AT16" s="369">
        <f t="shared" si="6"/>
        <v>0</v>
      </c>
      <c r="AU16" s="369">
        <f t="shared" si="6"/>
        <v>6.4080000000000007E-4</v>
      </c>
      <c r="AV16" s="369">
        <f t="shared" si="6"/>
        <v>2.4479999999999999E-4</v>
      </c>
      <c r="AW16" s="369">
        <f t="shared" si="6"/>
        <v>5.5466340000000003E-2</v>
      </c>
      <c r="AX16" s="369">
        <f t="shared" si="6"/>
        <v>0</v>
      </c>
      <c r="AY16" s="369">
        <f t="shared" si="6"/>
        <v>0</v>
      </c>
      <c r="AZ16" s="369">
        <f t="shared" si="6"/>
        <v>4.2742080000000009E-2</v>
      </c>
      <c r="BA16" s="369">
        <f t="shared" si="6"/>
        <v>2.906715E-2</v>
      </c>
      <c r="BB16" s="369">
        <f t="shared" si="6"/>
        <v>0</v>
      </c>
      <c r="BC16" s="369">
        <f t="shared" si="6"/>
        <v>7.7996000000000001E-4</v>
      </c>
      <c r="BD16" s="369">
        <f t="shared" si="6"/>
        <v>3.8857919999999997E-2</v>
      </c>
      <c r="BE16" s="383">
        <f t="shared" si="2"/>
        <v>0.68442850600000016</v>
      </c>
    </row>
    <row r="17" spans="1:57">
      <c r="A17" s="27"/>
      <c r="B17" s="28"/>
      <c r="C17" s="28"/>
      <c r="D17" s="28"/>
      <c r="E17" s="28" t="s">
        <v>25</v>
      </c>
      <c r="F17" s="28"/>
      <c r="G17" s="29"/>
      <c r="H17" s="30" t="s">
        <v>70</v>
      </c>
      <c r="I17" s="31"/>
      <c r="J17" s="31"/>
      <c r="K17" s="31" t="s">
        <v>42</v>
      </c>
      <c r="L17" s="15">
        <v>1</v>
      </c>
      <c r="M17" s="44" t="s">
        <v>26</v>
      </c>
      <c r="N17" s="45"/>
      <c r="O17" s="32"/>
      <c r="P17" s="32"/>
      <c r="Q17" s="32"/>
      <c r="R17" s="50">
        <f>SUM(S18:S23)</f>
        <v>0.68469999999999998</v>
      </c>
      <c r="S17" s="25">
        <f t="shared" si="0"/>
        <v>0.68469999999999998</v>
      </c>
      <c r="T17" s="36">
        <f>S17/R$36</f>
        <v>0.14465492957746479</v>
      </c>
      <c r="U17" s="151"/>
      <c r="V17" s="28"/>
      <c r="W17" s="42"/>
      <c r="X17" s="147" t="s">
        <v>27</v>
      </c>
      <c r="Y17" s="149" t="s">
        <v>27</v>
      </c>
      <c r="Z17" s="285">
        <f>SUMIF(Z18:Z23,"&gt;0")*$L17</f>
        <v>1.3396959999999999E-2</v>
      </c>
      <c r="AA17" s="285">
        <f t="shared" ref="AA17:BD17" si="7">SUMIF(AA18:AA23,"&gt;0")*$L17</f>
        <v>0</v>
      </c>
      <c r="AB17" s="285">
        <f t="shared" si="7"/>
        <v>0.21788412000000001</v>
      </c>
      <c r="AC17" s="285">
        <f t="shared" si="7"/>
        <v>1.321344E-2</v>
      </c>
      <c r="AD17" s="285">
        <f t="shared" si="7"/>
        <v>8.7168389999999998E-2</v>
      </c>
      <c r="AE17" s="285">
        <f t="shared" si="7"/>
        <v>0</v>
      </c>
      <c r="AF17" s="285">
        <f t="shared" si="7"/>
        <v>0</v>
      </c>
      <c r="AG17" s="285">
        <f t="shared" si="7"/>
        <v>1.9856639999999998E-2</v>
      </c>
      <c r="AH17" s="285">
        <f t="shared" si="7"/>
        <v>0</v>
      </c>
      <c r="AI17" s="285">
        <f t="shared" si="7"/>
        <v>0</v>
      </c>
      <c r="AJ17" s="285">
        <f t="shared" si="7"/>
        <v>0</v>
      </c>
      <c r="AK17" s="285">
        <f t="shared" si="7"/>
        <v>9.9645899999999989E-3</v>
      </c>
      <c r="AL17" s="285">
        <f t="shared" si="7"/>
        <v>0</v>
      </c>
      <c r="AM17" s="285">
        <f t="shared" si="7"/>
        <v>0</v>
      </c>
      <c r="AN17" s="285">
        <f t="shared" si="7"/>
        <v>0</v>
      </c>
      <c r="AO17" s="285">
        <f t="shared" si="7"/>
        <v>0</v>
      </c>
      <c r="AP17" s="285">
        <f t="shared" si="7"/>
        <v>0</v>
      </c>
      <c r="AQ17" s="285">
        <f t="shared" si="7"/>
        <v>8.6045959999999991E-3</v>
      </c>
      <c r="AR17" s="285">
        <f t="shared" si="7"/>
        <v>0.14654072000000001</v>
      </c>
      <c r="AS17" s="285">
        <f t="shared" si="7"/>
        <v>0</v>
      </c>
      <c r="AT17" s="285">
        <f t="shared" si="7"/>
        <v>0</v>
      </c>
      <c r="AU17" s="285">
        <f t="shared" si="7"/>
        <v>6.4080000000000007E-4</v>
      </c>
      <c r="AV17" s="285">
        <f t="shared" si="7"/>
        <v>2.4479999999999999E-4</v>
      </c>
      <c r="AW17" s="285">
        <f t="shared" si="7"/>
        <v>5.5466340000000003E-2</v>
      </c>
      <c r="AX17" s="285">
        <f t="shared" si="7"/>
        <v>0</v>
      </c>
      <c r="AY17" s="285">
        <f t="shared" si="7"/>
        <v>0</v>
      </c>
      <c r="AZ17" s="285">
        <f t="shared" si="7"/>
        <v>4.2742080000000009E-2</v>
      </c>
      <c r="BA17" s="285">
        <f t="shared" si="7"/>
        <v>2.906715E-2</v>
      </c>
      <c r="BB17" s="285">
        <f t="shared" si="7"/>
        <v>0</v>
      </c>
      <c r="BC17" s="285">
        <f t="shared" si="7"/>
        <v>7.7996000000000001E-4</v>
      </c>
      <c r="BD17" s="285">
        <f t="shared" si="7"/>
        <v>3.8857919999999997E-2</v>
      </c>
      <c r="BE17" s="281">
        <f t="shared" si="2"/>
        <v>0.68442850600000016</v>
      </c>
    </row>
    <row r="18" spans="1:57">
      <c r="A18" s="27"/>
      <c r="B18" s="28"/>
      <c r="C18" s="28"/>
      <c r="D18" s="28"/>
      <c r="E18" s="28"/>
      <c r="F18" s="28" t="s">
        <v>25</v>
      </c>
      <c r="G18" s="29"/>
      <c r="H18" s="30" t="s">
        <v>71</v>
      </c>
      <c r="I18" s="31"/>
      <c r="J18" s="31"/>
      <c r="K18" s="31" t="s">
        <v>43</v>
      </c>
      <c r="L18" s="299">
        <v>12</v>
      </c>
      <c r="M18" s="299" t="s">
        <v>26</v>
      </c>
      <c r="N18" s="294"/>
      <c r="O18" s="294"/>
      <c r="P18" s="294"/>
      <c r="Q18" s="344"/>
      <c r="R18" s="345">
        <v>5.9999999999999995E-4</v>
      </c>
      <c r="S18" s="346">
        <f t="shared" si="0"/>
        <v>7.1999999999999998E-3</v>
      </c>
      <c r="T18" s="347">
        <f t="shared" ref="T18:T23" si="8">S18/$R$36</f>
        <v>1.5211267605633803E-3</v>
      </c>
      <c r="U18" s="348"/>
      <c r="V18" s="294"/>
      <c r="W18" s="349"/>
      <c r="X18" s="350" t="s">
        <v>223</v>
      </c>
      <c r="Y18" s="351" t="s">
        <v>223</v>
      </c>
      <c r="Z18" s="128">
        <f>(VLOOKUP($Y18,'[1]Material DB'!$A$3:$AF$113,'[1]Material DB'!B$40,FALSE))/100*$S18</f>
        <v>0</v>
      </c>
      <c r="AA18" s="25">
        <f>(VLOOKUP($Y18,'[1]Material DB'!$A$3:$AF$113,'[1]Material DB'!C$40,FALSE))/100*$S18</f>
        <v>0</v>
      </c>
      <c r="AB18" s="25">
        <f>(VLOOKUP($Y18,'[1]Material DB'!$A$3:$AF$113,'[1]Material DB'!D$40,FALSE))/100*$S18</f>
        <v>0</v>
      </c>
      <c r="AC18" s="25">
        <f>(VLOOKUP($Y18,'[1]Material DB'!$A$3:$AF$113,'[1]Material DB'!E$40,FALSE))/100*$S18</f>
        <v>0</v>
      </c>
      <c r="AD18" s="25">
        <f>(VLOOKUP($Y18,'[1]Material DB'!$A$3:$AF$113,'[1]Material DB'!F$40,FALSE))/100*$S18</f>
        <v>2.8295999999999998E-3</v>
      </c>
      <c r="AE18" s="25">
        <f>(VLOOKUP($Y18,'[1]Material DB'!$A$3:$AF$113,'[1]Material DB'!G$40,FALSE))/100*$S18</f>
        <v>0</v>
      </c>
      <c r="AF18" s="25">
        <f>(VLOOKUP($Y18,'[1]Material DB'!$A$3:$AF$113,'[1]Material DB'!H$40,FALSE))/100*$S18</f>
        <v>0</v>
      </c>
      <c r="AG18" s="25">
        <f>(VLOOKUP($Y18,'[1]Material DB'!$A$3:$AF$113,'[1]Material DB'!I$40,FALSE))/100*$S18</f>
        <v>3.1895999999999995E-3</v>
      </c>
      <c r="AH18" s="25">
        <f>(VLOOKUP($Y18,'[1]Material DB'!$A$3:$AF$113,'[1]Material DB'!J$40,FALSE))/100*$S18</f>
        <v>0</v>
      </c>
      <c r="AI18" s="25">
        <f>(VLOOKUP($Y18,'[1]Material DB'!$A$3:$AF$113,'[1]Material DB'!K$40,FALSE))/100*$S18</f>
        <v>0</v>
      </c>
      <c r="AJ18" s="25">
        <f>(VLOOKUP($Y18,'[1]Material DB'!$A$3:$AF$113,'[1]Material DB'!L$40,FALSE))/100*$S18</f>
        <v>0</v>
      </c>
      <c r="AK18" s="25">
        <f>(VLOOKUP($Y18,'[1]Material DB'!$A$3:$AF$113,'[1]Material DB'!M$40,FALSE))/100*$S18</f>
        <v>0</v>
      </c>
      <c r="AL18" s="25">
        <f>(VLOOKUP($Y18,'[1]Material DB'!$A$3:$AF$113,'[1]Material DB'!N$40,FALSE))/100*$S18</f>
        <v>0</v>
      </c>
      <c r="AM18" s="25">
        <f>(VLOOKUP($Y18,'[1]Material DB'!$A$3:$AF$113,'[1]Material DB'!O$40,FALSE))/100*$S18</f>
        <v>0</v>
      </c>
      <c r="AN18" s="25">
        <f>(VLOOKUP($Y18,'[1]Material DB'!$A$3:$AF$113,'[1]Material DB'!P$40,FALSE))/100*$S18</f>
        <v>0</v>
      </c>
      <c r="AO18" s="25">
        <f>(VLOOKUP($Y18,'[1]Material DB'!$A$3:$AF$113,'[1]Material DB'!Q$40,FALSE))/100*$S18</f>
        <v>0</v>
      </c>
      <c r="AP18" s="25">
        <f>(VLOOKUP($Y18,'[1]Material DB'!$A$3:$AF$113,'[1]Material DB'!R$40,FALSE))/100*$S18</f>
        <v>0</v>
      </c>
      <c r="AQ18" s="25">
        <f>(VLOOKUP($Y18,'[1]Material DB'!$A$3:$AF$113,'[1]Material DB'!S$40,FALSE))/100*$S18</f>
        <v>4.32E-5</v>
      </c>
      <c r="AR18" s="25">
        <f>(VLOOKUP($Y18,'[1]Material DB'!$A$3:$AF$113,'[1]Material DB'!T$40,FALSE))/100*$S18</f>
        <v>0</v>
      </c>
      <c r="AS18" s="25">
        <f>(VLOOKUP($Y18,'[1]Material DB'!$A$3:$AF$113,'[1]Material DB'!U$40,FALSE))/100*$S18</f>
        <v>0</v>
      </c>
      <c r="AT18" s="25">
        <f>(VLOOKUP($Y18,'[1]Material DB'!$A$3:$AF$113,'[1]Material DB'!V$40,FALSE))/100*$S18</f>
        <v>0</v>
      </c>
      <c r="AU18" s="25">
        <f>(VLOOKUP($Y18,'[1]Material DB'!$A$3:$AF$113,'[1]Material DB'!W$40,FALSE))/100*$S18</f>
        <v>6.4080000000000007E-4</v>
      </c>
      <c r="AV18" s="25">
        <f>(VLOOKUP($Y18,'[1]Material DB'!$A$3:$AF$113,'[1]Material DB'!X$40,FALSE))/100*$S18</f>
        <v>2.4479999999999999E-4</v>
      </c>
      <c r="AW18" s="25">
        <f>(VLOOKUP($Y18,'[1]Material DB'!$A$3:$AF$113,'[1]Material DB'!Y$40,FALSE))/100*$S18</f>
        <v>2.4479999999999999E-4</v>
      </c>
      <c r="AX18" s="25">
        <f>(VLOOKUP($Y18,'[1]Material DB'!$A$3:$AF$113,'[1]Material DB'!Z$40,FALSE))/100*$S18</f>
        <v>0</v>
      </c>
      <c r="AY18" s="25">
        <f>(VLOOKUP($Y18,'[1]Material DB'!$A$3:$AF$113,'[1]Material DB'!AA$40,FALSE))/100*$S18</f>
        <v>0</v>
      </c>
      <c r="AZ18" s="25">
        <f>(VLOOKUP($Y18,'[1]Material DB'!$A$3:$AF$113,'[1]Material DB'!AB$40,FALSE))/100*$S18</f>
        <v>0</v>
      </c>
      <c r="BA18" s="25">
        <f>(VLOOKUP($Y18,'[1]Material DB'!$A$3:$AF$113,'[1]Material DB'!AC$40,FALSE))/100*$S18</f>
        <v>0</v>
      </c>
      <c r="BB18" s="25">
        <f>(VLOOKUP($Y18,'[1]Material DB'!$A$3:$AF$113,'[1]Material DB'!AD$40,FALSE))/100*$S18</f>
        <v>0</v>
      </c>
      <c r="BC18" s="25">
        <f>(VLOOKUP($Y18,'[1]Material DB'!$A$3:$AF$113,'[1]Material DB'!AE$40,FALSE))/100*$S18</f>
        <v>0</v>
      </c>
      <c r="BD18" s="25">
        <f>(VLOOKUP($Y18,'[1]Material DB'!$A$3:$AF$113,'[1]Material DB'!AF$40,FALSE))/100*$S18</f>
        <v>0</v>
      </c>
      <c r="BE18" s="40">
        <f t="shared" si="2"/>
        <v>7.1927999999999992E-3</v>
      </c>
    </row>
    <row r="19" spans="1:57">
      <c r="A19" s="10"/>
      <c r="B19" s="11"/>
      <c r="C19" s="11"/>
      <c r="D19" s="11"/>
      <c r="E19" s="11"/>
      <c r="F19" s="11" t="s">
        <v>25</v>
      </c>
      <c r="G19" s="83"/>
      <c r="H19" s="13" t="s">
        <v>72</v>
      </c>
      <c r="I19" s="14"/>
      <c r="J19" s="14"/>
      <c r="K19" s="14" t="s">
        <v>220</v>
      </c>
      <c r="L19" s="299">
        <v>39</v>
      </c>
      <c r="M19" s="299" t="s">
        <v>26</v>
      </c>
      <c r="N19" s="294"/>
      <c r="O19" s="294"/>
      <c r="P19" s="294"/>
      <c r="Q19" s="344"/>
      <c r="R19" s="345">
        <v>2E-3</v>
      </c>
      <c r="S19" s="346">
        <f t="shared" si="0"/>
        <v>7.8E-2</v>
      </c>
      <c r="T19" s="347">
        <f t="shared" si="8"/>
        <v>1.6478873239436618E-2</v>
      </c>
      <c r="U19" s="348"/>
      <c r="V19" s="294"/>
      <c r="W19" s="349"/>
      <c r="X19" s="350" t="s">
        <v>224</v>
      </c>
      <c r="Y19" s="351" t="s">
        <v>224</v>
      </c>
      <c r="Z19" s="128">
        <f>(VLOOKUP($Y19,'[1]Material DB'!$A$3:$AF$113,'[1]Material DB'!B$40,FALSE))/100*$S19</f>
        <v>0</v>
      </c>
      <c r="AA19" s="25">
        <f>(VLOOKUP($Y19,'[1]Material DB'!$A$3:$AF$113,'[1]Material DB'!C$40,FALSE))/100*$S19</f>
        <v>0</v>
      </c>
      <c r="AB19" s="25">
        <f>(VLOOKUP($Y19,'[1]Material DB'!$A$3:$AF$113,'[1]Material DB'!D$40,FALSE))/100*$S19</f>
        <v>0</v>
      </c>
      <c r="AC19" s="25">
        <f>(VLOOKUP($Y19,'[1]Material DB'!$A$3:$AF$113,'[1]Material DB'!E$40,FALSE))/100*$S19</f>
        <v>0</v>
      </c>
      <c r="AD19" s="25">
        <f>(VLOOKUP($Y19,'[1]Material DB'!$A$3:$AF$113,'[1]Material DB'!F$40,FALSE))/100*$S19</f>
        <v>1.4804400000000001E-2</v>
      </c>
      <c r="AE19" s="25">
        <f>(VLOOKUP($Y19,'[1]Material DB'!$A$3:$AF$113,'[1]Material DB'!G$40,FALSE))/100*$S19</f>
        <v>0</v>
      </c>
      <c r="AF19" s="25">
        <f>(VLOOKUP($Y19,'[1]Material DB'!$A$3:$AF$113,'[1]Material DB'!H$40,FALSE))/100*$S19</f>
        <v>0</v>
      </c>
      <c r="AG19" s="25">
        <f>(VLOOKUP($Y19,'[1]Material DB'!$A$3:$AF$113,'[1]Material DB'!I$40,FALSE))/100*$S19</f>
        <v>9.9059999999999999E-3</v>
      </c>
      <c r="AH19" s="25">
        <f>(VLOOKUP($Y19,'[1]Material DB'!$A$3:$AF$113,'[1]Material DB'!J$40,FALSE))/100*$S19</f>
        <v>0</v>
      </c>
      <c r="AI19" s="25">
        <f>(VLOOKUP($Y19,'[1]Material DB'!$A$3:$AF$113,'[1]Material DB'!K$40,FALSE))/100*$S19</f>
        <v>0</v>
      </c>
      <c r="AJ19" s="25">
        <f>(VLOOKUP($Y19,'[1]Material DB'!$A$3:$AF$113,'[1]Material DB'!L$40,FALSE))/100*$S19</f>
        <v>0</v>
      </c>
      <c r="AK19" s="25">
        <f>(VLOOKUP($Y19,'[1]Material DB'!$A$3:$AF$113,'[1]Material DB'!M$40,FALSE))/100*$S19</f>
        <v>5.5379999999999995E-3</v>
      </c>
      <c r="AL19" s="25">
        <f>(VLOOKUP($Y19,'[1]Material DB'!$A$3:$AF$113,'[1]Material DB'!N$40,FALSE))/100*$S19</f>
        <v>0</v>
      </c>
      <c r="AM19" s="25">
        <f>(VLOOKUP($Y19,'[1]Material DB'!$A$3:$AF$113,'[1]Material DB'!O$40,FALSE))/100*$S19</f>
        <v>0</v>
      </c>
      <c r="AN19" s="25">
        <f>(VLOOKUP($Y19,'[1]Material DB'!$A$3:$AF$113,'[1]Material DB'!P$40,FALSE))/100*$S19</f>
        <v>0</v>
      </c>
      <c r="AO19" s="25">
        <f>(VLOOKUP($Y19,'[1]Material DB'!$A$3:$AF$113,'[1]Material DB'!Q$40,FALSE))/100*$S19</f>
        <v>0</v>
      </c>
      <c r="AP19" s="25">
        <f>(VLOOKUP($Y19,'[1]Material DB'!$A$3:$AF$113,'[1]Material DB'!R$40,FALSE))/100*$S19</f>
        <v>0</v>
      </c>
      <c r="AQ19" s="25">
        <f>(VLOOKUP($Y19,'[1]Material DB'!$A$3:$AF$113,'[1]Material DB'!S$40,FALSE))/100*$S19</f>
        <v>3.2759999999999999E-4</v>
      </c>
      <c r="AR19" s="25">
        <f>(VLOOKUP($Y19,'[1]Material DB'!$A$3:$AF$113,'[1]Material DB'!T$40,FALSE))/100*$S19</f>
        <v>0</v>
      </c>
      <c r="AS19" s="25">
        <f>(VLOOKUP($Y19,'[1]Material DB'!$A$3:$AF$113,'[1]Material DB'!U$40,FALSE))/100*$S19</f>
        <v>0</v>
      </c>
      <c r="AT19" s="25">
        <f>(VLOOKUP($Y19,'[1]Material DB'!$A$3:$AF$113,'[1]Material DB'!V$40,FALSE))/100*$S19</f>
        <v>0</v>
      </c>
      <c r="AU19" s="25">
        <f>(VLOOKUP($Y19,'[1]Material DB'!$A$3:$AF$113,'[1]Material DB'!W$40,FALSE))/100*$S19</f>
        <v>0</v>
      </c>
      <c r="AV19" s="25">
        <f>(VLOOKUP($Y19,'[1]Material DB'!$A$3:$AF$113,'[1]Material DB'!X$40,FALSE))/100*$S19</f>
        <v>0</v>
      </c>
      <c r="AW19" s="25">
        <f>(VLOOKUP($Y19,'[1]Material DB'!$A$3:$AF$113,'[1]Material DB'!Y$40,FALSE))/100*$S19</f>
        <v>3.1262399999999996E-2</v>
      </c>
      <c r="AX19" s="25">
        <f>(VLOOKUP($Y19,'[1]Material DB'!$A$3:$AF$113,'[1]Material DB'!Z$40,FALSE))/100*$S19</f>
        <v>0</v>
      </c>
      <c r="AY19" s="25">
        <f>(VLOOKUP($Y19,'[1]Material DB'!$A$3:$AF$113,'[1]Material DB'!AA$40,FALSE))/100*$S19</f>
        <v>0</v>
      </c>
      <c r="AZ19" s="25">
        <f>(VLOOKUP($Y19,'[1]Material DB'!$A$3:$AF$113,'[1]Material DB'!AB$40,FALSE))/100*$S19</f>
        <v>0</v>
      </c>
      <c r="BA19" s="25">
        <f>(VLOOKUP($Y19,'[1]Material DB'!$A$3:$AF$113,'[1]Material DB'!AC$40,FALSE))/100*$S19</f>
        <v>1.6153799999999999E-2</v>
      </c>
      <c r="BB19" s="25">
        <f>(VLOOKUP($Y19,'[1]Material DB'!$A$3:$AF$113,'[1]Material DB'!AD$40,FALSE))/100*$S19</f>
        <v>0</v>
      </c>
      <c r="BC19" s="25">
        <f>(VLOOKUP($Y19,'[1]Material DB'!$A$3:$AF$113,'[1]Material DB'!AE$40,FALSE))/100*$S19</f>
        <v>0</v>
      </c>
      <c r="BD19" s="25">
        <f>(VLOOKUP($Y19,'[1]Material DB'!$A$3:$AF$113,'[1]Material DB'!AF$40,FALSE))/100*$S19</f>
        <v>0</v>
      </c>
      <c r="BE19" s="26">
        <f t="shared" si="2"/>
        <v>7.7992199999999998E-2</v>
      </c>
    </row>
    <row r="20" spans="1:57">
      <c r="A20" s="10"/>
      <c r="B20" s="11"/>
      <c r="C20" s="11"/>
      <c r="D20" s="11"/>
      <c r="E20" s="11"/>
      <c r="F20" s="11" t="s">
        <v>25</v>
      </c>
      <c r="G20" s="83"/>
      <c r="H20" s="13"/>
      <c r="I20" s="14"/>
      <c r="J20" s="14"/>
      <c r="K20" s="14" t="s">
        <v>221</v>
      </c>
      <c r="L20" s="299">
        <v>3</v>
      </c>
      <c r="M20" s="299" t="s">
        <v>26</v>
      </c>
      <c r="N20" s="294"/>
      <c r="O20" s="294"/>
      <c r="P20" s="294"/>
      <c r="Q20" s="344"/>
      <c r="R20" s="345">
        <v>1.9699999999999999E-2</v>
      </c>
      <c r="S20" s="346">
        <f t="shared" si="0"/>
        <v>5.91E-2</v>
      </c>
      <c r="T20" s="347">
        <f t="shared" si="8"/>
        <v>1.2485915492957746E-2</v>
      </c>
      <c r="U20" s="348"/>
      <c r="V20" s="294"/>
      <c r="W20" s="349"/>
      <c r="X20" s="350" t="s">
        <v>225</v>
      </c>
      <c r="Y20" s="351" t="s">
        <v>225</v>
      </c>
      <c r="Z20" s="128">
        <f>(VLOOKUP($Y20,'[1]Material DB'!$A$3:$AF$113,'[1]Material DB'!B$40,FALSE))/100*$S20</f>
        <v>0</v>
      </c>
      <c r="AA20" s="25">
        <f>(VLOOKUP($Y20,'[1]Material DB'!$A$3:$AF$113,'[1]Material DB'!C$40,FALSE))/100*$S20</f>
        <v>0</v>
      </c>
      <c r="AB20" s="25">
        <f>(VLOOKUP($Y20,'[1]Material DB'!$A$3:$AF$113,'[1]Material DB'!D$40,FALSE))/100*$S20</f>
        <v>0</v>
      </c>
      <c r="AC20" s="25">
        <f>(VLOOKUP($Y20,'[1]Material DB'!$A$3:$AF$113,'[1]Material DB'!E$40,FALSE))/100*$S20</f>
        <v>0</v>
      </c>
      <c r="AD20" s="25">
        <f>(VLOOKUP($Y20,'[1]Material DB'!$A$3:$AF$113,'[1]Material DB'!F$40,FALSE))/100*$S20</f>
        <v>1.076211E-2</v>
      </c>
      <c r="AE20" s="25">
        <f>(VLOOKUP($Y20,'[1]Material DB'!$A$3:$AF$113,'[1]Material DB'!G$40,FALSE))/100*$S20</f>
        <v>0</v>
      </c>
      <c r="AF20" s="25">
        <f>(VLOOKUP($Y20,'[1]Material DB'!$A$3:$AF$113,'[1]Material DB'!H$40,FALSE))/100*$S20</f>
        <v>0</v>
      </c>
      <c r="AG20" s="25">
        <f>(VLOOKUP($Y20,'[1]Material DB'!$A$3:$AF$113,'[1]Material DB'!I$40,FALSE))/100*$S20</f>
        <v>6.7610400000000003E-3</v>
      </c>
      <c r="AH20" s="25">
        <f>(VLOOKUP($Y20,'[1]Material DB'!$A$3:$AF$113,'[1]Material DB'!J$40,FALSE))/100*$S20</f>
        <v>0</v>
      </c>
      <c r="AI20" s="25">
        <f>(VLOOKUP($Y20,'[1]Material DB'!$A$3:$AF$113,'[1]Material DB'!K$40,FALSE))/100*$S20</f>
        <v>0</v>
      </c>
      <c r="AJ20" s="25">
        <f>(VLOOKUP($Y20,'[1]Material DB'!$A$3:$AF$113,'[1]Material DB'!L$40,FALSE))/100*$S20</f>
        <v>0</v>
      </c>
      <c r="AK20" s="25">
        <f>(VLOOKUP($Y20,'[1]Material DB'!$A$3:$AF$113,'[1]Material DB'!M$40,FALSE))/100*$S20</f>
        <v>4.4265900000000002E-3</v>
      </c>
      <c r="AL20" s="25">
        <f>(VLOOKUP($Y20,'[1]Material DB'!$A$3:$AF$113,'[1]Material DB'!N$40,FALSE))/100*$S20</f>
        <v>0</v>
      </c>
      <c r="AM20" s="25">
        <f>(VLOOKUP($Y20,'[1]Material DB'!$A$3:$AF$113,'[1]Material DB'!O$40,FALSE))/100*$S20</f>
        <v>0</v>
      </c>
      <c r="AN20" s="25">
        <f>(VLOOKUP($Y20,'[1]Material DB'!$A$3:$AF$113,'[1]Material DB'!P$40,FALSE))/100*$S20</f>
        <v>0</v>
      </c>
      <c r="AO20" s="25">
        <f>(VLOOKUP($Y20,'[1]Material DB'!$A$3:$AF$113,'[1]Material DB'!Q$40,FALSE))/100*$S20</f>
        <v>0</v>
      </c>
      <c r="AP20" s="25">
        <f>(VLOOKUP($Y20,'[1]Material DB'!$A$3:$AF$113,'[1]Material DB'!R$40,FALSE))/100*$S20</f>
        <v>0</v>
      </c>
      <c r="AQ20" s="25">
        <f>(VLOOKUP($Y20,'[1]Material DB'!$A$3:$AF$113,'[1]Material DB'!S$40,FALSE))/100*$S20</f>
        <v>2.1275999999999998E-5</v>
      </c>
      <c r="AR20" s="25">
        <f>(VLOOKUP($Y20,'[1]Material DB'!$A$3:$AF$113,'[1]Material DB'!T$40,FALSE))/100*$S20</f>
        <v>0</v>
      </c>
      <c r="AS20" s="25">
        <f>(VLOOKUP($Y20,'[1]Material DB'!$A$3:$AF$113,'[1]Material DB'!U$40,FALSE))/100*$S20</f>
        <v>0</v>
      </c>
      <c r="AT20" s="25">
        <f>(VLOOKUP($Y20,'[1]Material DB'!$A$3:$AF$113,'[1]Material DB'!V$40,FALSE))/100*$S20</f>
        <v>0</v>
      </c>
      <c r="AU20" s="25">
        <f>(VLOOKUP($Y20,'[1]Material DB'!$A$3:$AF$113,'[1]Material DB'!W$40,FALSE))/100*$S20</f>
        <v>0</v>
      </c>
      <c r="AV20" s="25">
        <f>(VLOOKUP($Y20,'[1]Material DB'!$A$3:$AF$113,'[1]Material DB'!X$40,FALSE))/100*$S20</f>
        <v>0</v>
      </c>
      <c r="AW20" s="25">
        <f>(VLOOKUP($Y20,'[1]Material DB'!$A$3:$AF$113,'[1]Material DB'!Y$40,FALSE))/100*$S20</f>
        <v>2.395914E-2</v>
      </c>
      <c r="AX20" s="25">
        <f>(VLOOKUP($Y20,'[1]Material DB'!$A$3:$AF$113,'[1]Material DB'!Z$40,FALSE))/100*$S20</f>
        <v>0</v>
      </c>
      <c r="AY20" s="25">
        <f>(VLOOKUP($Y20,'[1]Material DB'!$A$3:$AF$113,'[1]Material DB'!AA$40,FALSE))/100*$S20</f>
        <v>0</v>
      </c>
      <c r="AZ20" s="25">
        <f>(VLOOKUP($Y20,'[1]Material DB'!$A$3:$AF$113,'[1]Material DB'!AB$40,FALSE))/100*$S20</f>
        <v>0</v>
      </c>
      <c r="BA20" s="25">
        <f>(VLOOKUP($Y20,'[1]Material DB'!$A$3:$AF$113,'[1]Material DB'!AC$40,FALSE))/100*$S20</f>
        <v>1.2913350000000002E-2</v>
      </c>
      <c r="BB20" s="25">
        <f>(VLOOKUP($Y20,'[1]Material DB'!$A$3:$AF$113,'[1]Material DB'!AD$40,FALSE))/100*$S20</f>
        <v>0</v>
      </c>
      <c r="BC20" s="25">
        <f>(VLOOKUP($Y20,'[1]Material DB'!$A$3:$AF$113,'[1]Material DB'!AE$40,FALSE))/100*$S20</f>
        <v>0</v>
      </c>
      <c r="BD20" s="25">
        <f>(VLOOKUP($Y20,'[1]Material DB'!$A$3:$AF$113,'[1]Material DB'!AF$40,FALSE))/100*$S20</f>
        <v>0</v>
      </c>
      <c r="BE20" s="26">
        <f t="shared" si="2"/>
        <v>5.8843506000000004E-2</v>
      </c>
    </row>
    <row r="21" spans="1:57">
      <c r="A21" s="27"/>
      <c r="B21" s="28"/>
      <c r="C21" s="28"/>
      <c r="D21" s="28"/>
      <c r="E21" s="28"/>
      <c r="F21" s="28" t="s">
        <v>25</v>
      </c>
      <c r="G21" s="29"/>
      <c r="H21" s="30" t="s">
        <v>73</v>
      </c>
      <c r="I21" s="31"/>
      <c r="J21" s="31"/>
      <c r="K21" s="31" t="s">
        <v>44</v>
      </c>
      <c r="L21" s="299">
        <v>1</v>
      </c>
      <c r="M21" s="299" t="s">
        <v>26</v>
      </c>
      <c r="N21" s="294"/>
      <c r="O21" s="294"/>
      <c r="P21" s="294"/>
      <c r="Q21" s="344"/>
      <c r="R21" s="345">
        <v>0</v>
      </c>
      <c r="S21" s="346">
        <f t="shared" si="0"/>
        <v>0</v>
      </c>
      <c r="T21" s="347">
        <f t="shared" si="8"/>
        <v>0</v>
      </c>
      <c r="U21" s="348"/>
      <c r="V21" s="294"/>
      <c r="W21" s="349"/>
      <c r="X21" s="350"/>
      <c r="Y21" s="351"/>
      <c r="Z21" s="128" t="e">
        <f>(VLOOKUP($Y21,'[1]Material DB'!$A$3:$AF$113,'[1]Material DB'!B$40,FALSE))/100*$S21</f>
        <v>#N/A</v>
      </c>
      <c r="AA21" s="25" t="e">
        <f>(VLOOKUP($Y21,'[1]Material DB'!$A$3:$AF$113,'[1]Material DB'!C$40,FALSE))/100*$S21</f>
        <v>#N/A</v>
      </c>
      <c r="AB21" s="25" t="e">
        <f>(VLOOKUP($Y21,'[1]Material DB'!$A$3:$AF$113,'[1]Material DB'!D$40,FALSE))/100*$S21</f>
        <v>#N/A</v>
      </c>
      <c r="AC21" s="25" t="e">
        <f>(VLOOKUP($Y21,'[1]Material DB'!$A$3:$AF$113,'[1]Material DB'!E$40,FALSE))/100*$S21</f>
        <v>#N/A</v>
      </c>
      <c r="AD21" s="25" t="e">
        <f>(VLOOKUP($Y21,'[1]Material DB'!$A$3:$AF$113,'[1]Material DB'!F$40,FALSE))/100*$S21</f>
        <v>#N/A</v>
      </c>
      <c r="AE21" s="25" t="e">
        <f>(VLOOKUP($Y21,'[1]Material DB'!$A$3:$AF$113,'[1]Material DB'!G$40,FALSE))/100*$S21</f>
        <v>#N/A</v>
      </c>
      <c r="AF21" s="25" t="e">
        <f>(VLOOKUP($Y21,'[1]Material DB'!$A$3:$AF$113,'[1]Material DB'!H$40,FALSE))/100*$S21</f>
        <v>#N/A</v>
      </c>
      <c r="AG21" s="25" t="e">
        <f>(VLOOKUP($Y21,'[1]Material DB'!$A$3:$AF$113,'[1]Material DB'!I$40,FALSE))/100*$S21</f>
        <v>#N/A</v>
      </c>
      <c r="AH21" s="25" t="e">
        <f>(VLOOKUP($Y21,'[1]Material DB'!$A$3:$AF$113,'[1]Material DB'!J$40,FALSE))/100*$S21</f>
        <v>#N/A</v>
      </c>
      <c r="AI21" s="25" t="e">
        <f>(VLOOKUP($Y21,'[1]Material DB'!$A$3:$AF$113,'[1]Material DB'!K$40,FALSE))/100*$S21</f>
        <v>#N/A</v>
      </c>
      <c r="AJ21" s="25" t="e">
        <f>(VLOOKUP($Y21,'[1]Material DB'!$A$3:$AF$113,'[1]Material DB'!L$40,FALSE))/100*$S21</f>
        <v>#N/A</v>
      </c>
      <c r="AK21" s="25" t="e">
        <f>(VLOOKUP($Y21,'[1]Material DB'!$A$3:$AF$113,'[1]Material DB'!M$40,FALSE))/100*$S21</f>
        <v>#N/A</v>
      </c>
      <c r="AL21" s="25" t="e">
        <f>(VLOOKUP($Y21,'[1]Material DB'!$A$3:$AF$113,'[1]Material DB'!N$40,FALSE))/100*$S21</f>
        <v>#N/A</v>
      </c>
      <c r="AM21" s="25" t="e">
        <f>(VLOOKUP($Y21,'[1]Material DB'!$A$3:$AF$113,'[1]Material DB'!O$40,FALSE))/100*$S21</f>
        <v>#N/A</v>
      </c>
      <c r="AN21" s="25" t="e">
        <f>(VLOOKUP($Y21,'[1]Material DB'!$A$3:$AF$113,'[1]Material DB'!P$40,FALSE))/100*$S21</f>
        <v>#N/A</v>
      </c>
      <c r="AO21" s="25" t="e">
        <f>(VLOOKUP($Y21,'[1]Material DB'!$A$3:$AF$113,'[1]Material DB'!Q$40,FALSE))/100*$S21</f>
        <v>#N/A</v>
      </c>
      <c r="AP21" s="25" t="e">
        <f>(VLOOKUP($Y21,'[1]Material DB'!$A$3:$AF$113,'[1]Material DB'!R$40,FALSE))/100*$S21</f>
        <v>#N/A</v>
      </c>
      <c r="AQ21" s="25" t="e">
        <f>(VLOOKUP($Y21,'[1]Material DB'!$A$3:$AF$113,'[1]Material DB'!S$40,FALSE))/100*$S21</f>
        <v>#N/A</v>
      </c>
      <c r="AR21" s="25" t="e">
        <f>(VLOOKUP($Y21,'[1]Material DB'!$A$3:$AF$113,'[1]Material DB'!T$40,FALSE))/100*$S21</f>
        <v>#N/A</v>
      </c>
      <c r="AS21" s="25" t="e">
        <f>(VLOOKUP($Y21,'[1]Material DB'!$A$3:$AF$113,'[1]Material DB'!U$40,FALSE))/100*$S21</f>
        <v>#N/A</v>
      </c>
      <c r="AT21" s="25" t="e">
        <f>(VLOOKUP($Y21,'[1]Material DB'!$A$3:$AF$113,'[1]Material DB'!V$40,FALSE))/100*$S21</f>
        <v>#N/A</v>
      </c>
      <c r="AU21" s="25" t="e">
        <f>(VLOOKUP($Y21,'[1]Material DB'!$A$3:$AF$113,'[1]Material DB'!W$40,FALSE))/100*$S21</f>
        <v>#N/A</v>
      </c>
      <c r="AV21" s="25" t="e">
        <f>(VLOOKUP($Y21,'[1]Material DB'!$A$3:$AF$113,'[1]Material DB'!X$40,FALSE))/100*$S21</f>
        <v>#N/A</v>
      </c>
      <c r="AW21" s="25" t="e">
        <f>(VLOOKUP($Y21,'[1]Material DB'!$A$3:$AF$113,'[1]Material DB'!Y$40,FALSE))/100*$S21</f>
        <v>#N/A</v>
      </c>
      <c r="AX21" s="25" t="e">
        <f>(VLOOKUP($Y21,'[1]Material DB'!$A$3:$AF$113,'[1]Material DB'!Z$40,FALSE))/100*$S21</f>
        <v>#N/A</v>
      </c>
      <c r="AY21" s="25" t="e">
        <f>(VLOOKUP($Y21,'[1]Material DB'!$A$3:$AF$113,'[1]Material DB'!AA$40,FALSE))/100*$S21</f>
        <v>#N/A</v>
      </c>
      <c r="AZ21" s="25" t="e">
        <f>(VLOOKUP($Y21,'[1]Material DB'!$A$3:$AF$113,'[1]Material DB'!AB$40,FALSE))/100*$S21</f>
        <v>#N/A</v>
      </c>
      <c r="BA21" s="25" t="e">
        <f>(VLOOKUP($Y21,'[1]Material DB'!$A$3:$AF$113,'[1]Material DB'!AC$40,FALSE))/100*$S21</f>
        <v>#N/A</v>
      </c>
      <c r="BB21" s="25" t="e">
        <f>(VLOOKUP($Y21,'[1]Material DB'!$A$3:$AF$113,'[1]Material DB'!AD$40,FALSE))/100*$S21</f>
        <v>#N/A</v>
      </c>
      <c r="BC21" s="25" t="e">
        <f>(VLOOKUP($Y21,'[1]Material DB'!$A$3:$AF$113,'[1]Material DB'!AE$40,FALSE))/100*$S21</f>
        <v>#N/A</v>
      </c>
      <c r="BD21" s="25" t="e">
        <f>(VLOOKUP($Y21,'[1]Material DB'!$A$3:$AF$113,'[1]Material DB'!AF$40,FALSE))/100*$S21</f>
        <v>#N/A</v>
      </c>
      <c r="BE21" s="40" t="e">
        <f t="shared" si="2"/>
        <v>#N/A</v>
      </c>
    </row>
    <row r="22" spans="1:57">
      <c r="A22" s="27"/>
      <c r="B22" s="28"/>
      <c r="C22" s="28"/>
      <c r="D22" s="28"/>
      <c r="E22" s="28"/>
      <c r="F22" s="28" t="s">
        <v>25</v>
      </c>
      <c r="G22" s="29"/>
      <c r="H22" s="30" t="s">
        <v>74</v>
      </c>
      <c r="I22" s="31"/>
      <c r="J22" s="31"/>
      <c r="K22" s="31" t="s">
        <v>222</v>
      </c>
      <c r="L22" s="299">
        <v>51</v>
      </c>
      <c r="M22" s="299" t="s">
        <v>160</v>
      </c>
      <c r="N22" s="294"/>
      <c r="O22" s="294"/>
      <c r="P22" s="294"/>
      <c r="Q22" s="344"/>
      <c r="R22" s="345">
        <v>1.6000000000000001E-3</v>
      </c>
      <c r="S22" s="346">
        <f t="shared" si="0"/>
        <v>8.1600000000000006E-2</v>
      </c>
      <c r="T22" s="347">
        <f t="shared" si="8"/>
        <v>1.7239436619718312E-2</v>
      </c>
      <c r="U22" s="348"/>
      <c r="V22" s="294"/>
      <c r="W22" s="349"/>
      <c r="X22" s="350" t="s">
        <v>222</v>
      </c>
      <c r="Y22" s="351" t="s">
        <v>222</v>
      </c>
      <c r="Z22" s="128">
        <f>(VLOOKUP($Y22,'[1]Material DB'!$A$3:$AF$113,'[1]Material DB'!B$40,FALSE))/100*$S22</f>
        <v>0</v>
      </c>
      <c r="AA22" s="25">
        <f>(VLOOKUP($Y22,'[1]Material DB'!$A$3:$AF$113,'[1]Material DB'!C$40,FALSE))/100*$S22</f>
        <v>0</v>
      </c>
      <c r="AB22" s="25">
        <f>(VLOOKUP($Y22,'[1]Material DB'!$A$3:$AF$113,'[1]Material DB'!D$40,FALSE))/100*$S22</f>
        <v>0</v>
      </c>
      <c r="AC22" s="25">
        <f>(VLOOKUP($Y22,'[1]Material DB'!$A$3:$AF$113,'[1]Material DB'!E$40,FALSE))/100*$S22</f>
        <v>0</v>
      </c>
      <c r="AD22" s="25">
        <f>(VLOOKUP($Y22,'[1]Material DB'!$A$3:$AF$113,'[1]Material DB'!F$40,FALSE))/100*$S22</f>
        <v>0</v>
      </c>
      <c r="AE22" s="25">
        <f>(VLOOKUP($Y22,'[1]Material DB'!$A$3:$AF$113,'[1]Material DB'!G$40,FALSE))/100*$S22</f>
        <v>0</v>
      </c>
      <c r="AF22" s="25">
        <f>(VLOOKUP($Y22,'[1]Material DB'!$A$3:$AF$113,'[1]Material DB'!H$40,FALSE))/100*$S22</f>
        <v>0</v>
      </c>
      <c r="AG22" s="25">
        <f>(VLOOKUP($Y22,'[1]Material DB'!$A$3:$AF$113,'[1]Material DB'!I$40,FALSE))/100*$S22</f>
        <v>0</v>
      </c>
      <c r="AH22" s="25">
        <f>(VLOOKUP($Y22,'[1]Material DB'!$A$3:$AF$113,'[1]Material DB'!J$40,FALSE))/100*$S22</f>
        <v>0</v>
      </c>
      <c r="AI22" s="25">
        <f>(VLOOKUP($Y22,'[1]Material DB'!$A$3:$AF$113,'[1]Material DB'!K$40,FALSE))/100*$S22</f>
        <v>0</v>
      </c>
      <c r="AJ22" s="25">
        <f>(VLOOKUP($Y22,'[1]Material DB'!$A$3:$AF$113,'[1]Material DB'!L$40,FALSE))/100*$S22</f>
        <v>0</v>
      </c>
      <c r="AK22" s="25">
        <f>(VLOOKUP($Y22,'[1]Material DB'!$A$3:$AF$113,'[1]Material DB'!M$40,FALSE))/100*$S22</f>
        <v>0</v>
      </c>
      <c r="AL22" s="25">
        <f>(VLOOKUP($Y22,'[1]Material DB'!$A$3:$AF$113,'[1]Material DB'!N$40,FALSE))/100*$S22</f>
        <v>0</v>
      </c>
      <c r="AM22" s="25">
        <f>(VLOOKUP($Y22,'[1]Material DB'!$A$3:$AF$113,'[1]Material DB'!O$40,FALSE))/100*$S22</f>
        <v>0</v>
      </c>
      <c r="AN22" s="25">
        <f>(VLOOKUP($Y22,'[1]Material DB'!$A$3:$AF$113,'[1]Material DB'!P$40,FALSE))/100*$S22</f>
        <v>0</v>
      </c>
      <c r="AO22" s="25">
        <f>(VLOOKUP($Y22,'[1]Material DB'!$A$3:$AF$113,'[1]Material DB'!Q$40,FALSE))/100*$S22</f>
        <v>0</v>
      </c>
      <c r="AP22" s="25">
        <f>(VLOOKUP($Y22,'[1]Material DB'!$A$3:$AF$113,'[1]Material DB'!R$40,FALSE))/100*$S22</f>
        <v>0</v>
      </c>
      <c r="AQ22" s="25">
        <f>(VLOOKUP($Y22,'[1]Material DB'!$A$3:$AF$113,'[1]Material DB'!S$40,FALSE))/100*$S22</f>
        <v>0</v>
      </c>
      <c r="AR22" s="25">
        <f>(VLOOKUP($Y22,'[1]Material DB'!$A$3:$AF$113,'[1]Material DB'!T$40,FALSE))/100*$S22</f>
        <v>0</v>
      </c>
      <c r="AS22" s="25">
        <f>(VLOOKUP($Y22,'[1]Material DB'!$A$3:$AF$113,'[1]Material DB'!U$40,FALSE))/100*$S22</f>
        <v>0</v>
      </c>
      <c r="AT22" s="25">
        <f>(VLOOKUP($Y22,'[1]Material DB'!$A$3:$AF$113,'[1]Material DB'!V$40,FALSE))/100*$S22</f>
        <v>0</v>
      </c>
      <c r="AU22" s="25">
        <f>(VLOOKUP($Y22,'[1]Material DB'!$A$3:$AF$113,'[1]Material DB'!W$40,FALSE))/100*$S22</f>
        <v>0</v>
      </c>
      <c r="AV22" s="25">
        <f>(VLOOKUP($Y22,'[1]Material DB'!$A$3:$AF$113,'[1]Material DB'!X$40,FALSE))/100*$S22</f>
        <v>0</v>
      </c>
      <c r="AW22" s="25">
        <f>(VLOOKUP($Y22,'[1]Material DB'!$A$3:$AF$113,'[1]Material DB'!Y$40,FALSE))/100*$S22</f>
        <v>0</v>
      </c>
      <c r="AX22" s="25">
        <f>(VLOOKUP($Y22,'[1]Material DB'!$A$3:$AF$113,'[1]Material DB'!Z$40,FALSE))/100*$S22</f>
        <v>0</v>
      </c>
      <c r="AY22" s="25">
        <f>(VLOOKUP($Y22,'[1]Material DB'!$A$3:$AF$113,'[1]Material DB'!AA$40,FALSE))/100*$S22</f>
        <v>0</v>
      </c>
      <c r="AZ22" s="25">
        <f>(VLOOKUP($Y22,'[1]Material DB'!$A$3:$AF$113,'[1]Material DB'!AB$40,FALSE))/100*$S22</f>
        <v>4.2742080000000009E-2</v>
      </c>
      <c r="BA22" s="25">
        <f>(VLOOKUP($Y22,'[1]Material DB'!$A$3:$AF$113,'[1]Material DB'!AC$40,FALSE))/100*$S22</f>
        <v>0</v>
      </c>
      <c r="BB22" s="25">
        <f>(VLOOKUP($Y22,'[1]Material DB'!$A$3:$AF$113,'[1]Material DB'!AD$40,FALSE))/100*$S22</f>
        <v>0</v>
      </c>
      <c r="BC22" s="25">
        <f>(VLOOKUP($Y22,'[1]Material DB'!$A$3:$AF$113,'[1]Material DB'!AE$40,FALSE))/100*$S22</f>
        <v>0</v>
      </c>
      <c r="BD22" s="25">
        <f>(VLOOKUP($Y22,'[1]Material DB'!$A$3:$AF$113,'[1]Material DB'!AF$40,FALSE))/100*$S22</f>
        <v>3.8857919999999997E-2</v>
      </c>
      <c r="BE22" s="40">
        <f t="shared" si="2"/>
        <v>8.1600000000000006E-2</v>
      </c>
    </row>
    <row r="23" spans="1:57">
      <c r="A23" s="10"/>
      <c r="B23" s="11"/>
      <c r="C23" s="11"/>
      <c r="D23" s="11"/>
      <c r="E23" s="11"/>
      <c r="F23" s="11" t="s">
        <v>206</v>
      </c>
      <c r="G23" s="83"/>
      <c r="H23" s="13" t="s">
        <v>75</v>
      </c>
      <c r="I23" s="14"/>
      <c r="J23" s="14"/>
      <c r="K23" s="14" t="s">
        <v>45</v>
      </c>
      <c r="L23" s="299">
        <v>1</v>
      </c>
      <c r="M23" s="299" t="s">
        <v>26</v>
      </c>
      <c r="N23" s="294"/>
      <c r="O23" s="294"/>
      <c r="P23" s="294"/>
      <c r="Q23" s="344"/>
      <c r="R23" s="345">
        <v>0.45879999999999999</v>
      </c>
      <c r="S23" s="346">
        <f t="shared" si="0"/>
        <v>0.45879999999999999</v>
      </c>
      <c r="T23" s="347">
        <f t="shared" si="8"/>
        <v>9.6929577464788724E-2</v>
      </c>
      <c r="U23" s="348"/>
      <c r="V23" s="294"/>
      <c r="W23" s="349"/>
      <c r="X23" s="350" t="s">
        <v>45</v>
      </c>
      <c r="Y23" s="351" t="s">
        <v>45</v>
      </c>
      <c r="Z23" s="128">
        <f>(VLOOKUP($Y23,'[1]Material DB'!$A$3:$AF$113,'[1]Material DB'!B$40,FALSE))/100*$S23</f>
        <v>1.3396959999999999E-2</v>
      </c>
      <c r="AA23" s="25">
        <f>(VLOOKUP($Y23,'[1]Material DB'!$A$3:$AF$113,'[1]Material DB'!C$40,FALSE))/100*$S23</f>
        <v>0</v>
      </c>
      <c r="AB23" s="25">
        <f>(VLOOKUP($Y23,'[1]Material DB'!$A$3:$AF$113,'[1]Material DB'!D$40,FALSE))/100*$S23</f>
        <v>0.21788412000000001</v>
      </c>
      <c r="AC23" s="25">
        <f>(VLOOKUP($Y23,'[1]Material DB'!$A$3:$AF$113,'[1]Material DB'!E$40,FALSE))/100*$S23</f>
        <v>1.321344E-2</v>
      </c>
      <c r="AD23" s="25">
        <f>(VLOOKUP($Y23,'[1]Material DB'!$A$3:$AF$113,'[1]Material DB'!F$40,FALSE))/100*$S23</f>
        <v>5.8772279999999996E-2</v>
      </c>
      <c r="AE23" s="25">
        <f>(VLOOKUP($Y23,'[1]Material DB'!$A$3:$AF$113,'[1]Material DB'!G$40,FALSE))/100*$S23</f>
        <v>0</v>
      </c>
      <c r="AF23" s="25">
        <f>(VLOOKUP($Y23,'[1]Material DB'!$A$3:$AF$113,'[1]Material DB'!H$40,FALSE))/100*$S23</f>
        <v>0</v>
      </c>
      <c r="AG23" s="25">
        <f>(VLOOKUP($Y23,'[1]Material DB'!$A$3:$AF$113,'[1]Material DB'!I$40,FALSE))/100*$S23</f>
        <v>0</v>
      </c>
      <c r="AH23" s="25">
        <f>(VLOOKUP($Y23,'[1]Material DB'!$A$3:$AF$113,'[1]Material DB'!J$40,FALSE))/100*$S23</f>
        <v>0</v>
      </c>
      <c r="AI23" s="25">
        <f>(VLOOKUP($Y23,'[1]Material DB'!$A$3:$AF$113,'[1]Material DB'!K$40,FALSE))/100*$S23</f>
        <v>0</v>
      </c>
      <c r="AJ23" s="25">
        <f>(VLOOKUP($Y23,'[1]Material DB'!$A$3:$AF$113,'[1]Material DB'!L$40,FALSE))/100*$S23</f>
        <v>0</v>
      </c>
      <c r="AK23" s="25">
        <f>(VLOOKUP($Y23,'[1]Material DB'!$A$3:$AF$113,'[1]Material DB'!M$40,FALSE))/100*$S23</f>
        <v>0</v>
      </c>
      <c r="AL23" s="25">
        <f>(VLOOKUP($Y23,'[1]Material DB'!$A$3:$AF$113,'[1]Material DB'!N$40,FALSE))/100*$S23</f>
        <v>0</v>
      </c>
      <c r="AM23" s="25">
        <f>(VLOOKUP($Y23,'[1]Material DB'!$A$3:$AF$113,'[1]Material DB'!O$40,FALSE))/100*$S23</f>
        <v>0</v>
      </c>
      <c r="AN23" s="25">
        <f>(VLOOKUP($Y23,'[1]Material DB'!$A$3:$AF$113,'[1]Material DB'!P$40,FALSE))/100*$S23</f>
        <v>0</v>
      </c>
      <c r="AO23" s="25">
        <f>(VLOOKUP($Y23,'[1]Material DB'!$A$3:$AF$113,'[1]Material DB'!Q$40,FALSE))/100*$S23</f>
        <v>0</v>
      </c>
      <c r="AP23" s="25">
        <f>(VLOOKUP($Y23,'[1]Material DB'!$A$3:$AF$113,'[1]Material DB'!R$40,FALSE))/100*$S23</f>
        <v>0</v>
      </c>
      <c r="AQ23" s="25">
        <f>(VLOOKUP($Y23,'[1]Material DB'!$A$3:$AF$113,'[1]Material DB'!S$40,FALSE))/100*$S23</f>
        <v>8.2125199999999992E-3</v>
      </c>
      <c r="AR23" s="25">
        <f>(VLOOKUP($Y23,'[1]Material DB'!$A$3:$AF$113,'[1]Material DB'!T$40,FALSE))/100*$S23</f>
        <v>0.14654072000000001</v>
      </c>
      <c r="AS23" s="25">
        <f>(VLOOKUP($Y23,'[1]Material DB'!$A$3:$AF$113,'[1]Material DB'!U$40,FALSE))/100*$S23</f>
        <v>0</v>
      </c>
      <c r="AT23" s="25">
        <f>(VLOOKUP($Y23,'[1]Material DB'!$A$3:$AF$113,'[1]Material DB'!V$40,FALSE))/100*$S23</f>
        <v>0</v>
      </c>
      <c r="AU23" s="25">
        <f>(VLOOKUP($Y23,'[1]Material DB'!$A$3:$AF$113,'[1]Material DB'!W$40,FALSE))/100*$S23</f>
        <v>0</v>
      </c>
      <c r="AV23" s="25">
        <f>(VLOOKUP($Y23,'[1]Material DB'!$A$3:$AF$113,'[1]Material DB'!X$40,FALSE))/100*$S23</f>
        <v>0</v>
      </c>
      <c r="AW23" s="25">
        <f>(VLOOKUP($Y23,'[1]Material DB'!$A$3:$AF$113,'[1]Material DB'!Y$40,FALSE))/100*$S23</f>
        <v>0</v>
      </c>
      <c r="AX23" s="25">
        <f>(VLOOKUP($Y23,'[1]Material DB'!$A$3:$AF$113,'[1]Material DB'!Z$40,FALSE))/100*$S23</f>
        <v>0</v>
      </c>
      <c r="AY23" s="25">
        <f>(VLOOKUP($Y23,'[1]Material DB'!$A$3:$AF$113,'[1]Material DB'!AA$40,FALSE))/100*$S23</f>
        <v>0</v>
      </c>
      <c r="AZ23" s="25">
        <f>(VLOOKUP($Y23,'[1]Material DB'!$A$3:$AF$113,'[1]Material DB'!AB$40,FALSE))/100*$S23</f>
        <v>0</v>
      </c>
      <c r="BA23" s="25">
        <f>(VLOOKUP($Y23,'[1]Material DB'!$A$3:$AF$113,'[1]Material DB'!AC$40,FALSE))/100*$S23</f>
        <v>0</v>
      </c>
      <c r="BB23" s="25">
        <f>(VLOOKUP($Y23,'[1]Material DB'!$A$3:$AF$113,'[1]Material DB'!AD$40,FALSE))/100*$S23</f>
        <v>0</v>
      </c>
      <c r="BC23" s="25">
        <f>(VLOOKUP($Y23,'[1]Material DB'!$A$3:$AF$113,'[1]Material DB'!AE$40,FALSE))/100*$S23</f>
        <v>7.7996000000000001E-4</v>
      </c>
      <c r="BD23" s="25">
        <f>(VLOOKUP($Y23,'[1]Material DB'!$A$3:$AF$113,'[1]Material DB'!AF$40,FALSE))/100*$S23</f>
        <v>0</v>
      </c>
      <c r="BE23" s="26">
        <f t="shared" si="2"/>
        <v>0.45880000000000004</v>
      </c>
    </row>
    <row r="24" spans="1:57">
      <c r="A24" s="27"/>
      <c r="B24" s="28"/>
      <c r="C24" s="28"/>
      <c r="D24" s="28"/>
      <c r="E24" s="28" t="s">
        <v>25</v>
      </c>
      <c r="F24" s="28"/>
      <c r="G24" s="29"/>
      <c r="H24" s="30" t="s">
        <v>76</v>
      </c>
      <c r="I24" s="31"/>
      <c r="J24" s="31"/>
      <c r="K24" s="31" t="s">
        <v>46</v>
      </c>
      <c r="L24" s="15">
        <v>1</v>
      </c>
      <c r="M24" s="44"/>
      <c r="N24" s="45"/>
      <c r="O24" s="32"/>
      <c r="P24" s="32"/>
      <c r="Q24" s="32"/>
      <c r="R24" s="46">
        <f>R36-S17-SUM(S12:S15)-SUM(S8:S10)-SUM(S4)</f>
        <v>2.7550652597333327</v>
      </c>
      <c r="S24" s="35">
        <f t="shared" si="0"/>
        <v>2.7550652597333327</v>
      </c>
      <c r="T24" s="36">
        <f t="shared" ref="T24:T35" si="9">S24/R$36</f>
        <v>0.5820560407887323</v>
      </c>
      <c r="U24" s="151"/>
      <c r="V24" s="28"/>
      <c r="W24" s="37"/>
      <c r="X24" s="147" t="s">
        <v>27</v>
      </c>
      <c r="Y24" s="148" t="s">
        <v>27</v>
      </c>
      <c r="Z24" s="277">
        <f>(SUMIF(Z25,"&gt;0")+SUMIF(Z29:Z33,"&gt;0"))*$L24</f>
        <v>0</v>
      </c>
      <c r="AA24" s="277">
        <f t="shared" ref="AA24:BD24" si="10">(SUMIF(AA25,"&gt;0")+SUMIF(AA29:AA33,"&gt;0"))*$L24</f>
        <v>0</v>
      </c>
      <c r="AB24" s="277">
        <f t="shared" si="10"/>
        <v>0</v>
      </c>
      <c r="AC24" s="277">
        <f t="shared" si="10"/>
        <v>0</v>
      </c>
      <c r="AD24" s="277">
        <f t="shared" si="10"/>
        <v>0</v>
      </c>
      <c r="AE24" s="277">
        <f t="shared" si="10"/>
        <v>0</v>
      </c>
      <c r="AF24" s="277">
        <f t="shared" si="10"/>
        <v>0</v>
      </c>
      <c r="AG24" s="277">
        <f t="shared" si="10"/>
        <v>0</v>
      </c>
      <c r="AH24" s="277">
        <f t="shared" si="10"/>
        <v>0</v>
      </c>
      <c r="AI24" s="277">
        <f t="shared" si="10"/>
        <v>0</v>
      </c>
      <c r="AJ24" s="277">
        <f t="shared" si="10"/>
        <v>0</v>
      </c>
      <c r="AK24" s="277">
        <f t="shared" si="10"/>
        <v>0</v>
      </c>
      <c r="AL24" s="277">
        <f t="shared" si="10"/>
        <v>0</v>
      </c>
      <c r="AM24" s="277">
        <f t="shared" si="10"/>
        <v>0</v>
      </c>
      <c r="AN24" s="277">
        <f t="shared" si="10"/>
        <v>0</v>
      </c>
      <c r="AO24" s="277">
        <f t="shared" si="10"/>
        <v>0</v>
      </c>
      <c r="AP24" s="277">
        <f t="shared" si="10"/>
        <v>0</v>
      </c>
      <c r="AQ24" s="277">
        <f t="shared" si="10"/>
        <v>0</v>
      </c>
      <c r="AR24" s="277">
        <f t="shared" si="10"/>
        <v>0</v>
      </c>
      <c r="AS24" s="277">
        <f t="shared" si="10"/>
        <v>0</v>
      </c>
      <c r="AT24" s="277">
        <f t="shared" si="10"/>
        <v>0</v>
      </c>
      <c r="AU24" s="277">
        <f t="shared" si="10"/>
        <v>0</v>
      </c>
      <c r="AV24" s="277">
        <f t="shared" si="10"/>
        <v>0</v>
      </c>
      <c r="AW24" s="277">
        <f t="shared" si="10"/>
        <v>0</v>
      </c>
      <c r="AX24" s="277">
        <f t="shared" si="10"/>
        <v>0</v>
      </c>
      <c r="AY24" s="277">
        <f t="shared" si="10"/>
        <v>0</v>
      </c>
      <c r="AZ24" s="277">
        <f t="shared" si="10"/>
        <v>0</v>
      </c>
      <c r="BA24" s="277">
        <f t="shared" si="10"/>
        <v>0</v>
      </c>
      <c r="BB24" s="277">
        <f t="shared" si="10"/>
        <v>0</v>
      </c>
      <c r="BC24" s="277">
        <f t="shared" si="10"/>
        <v>0</v>
      </c>
      <c r="BD24" s="277">
        <f t="shared" si="10"/>
        <v>0</v>
      </c>
      <c r="BE24" s="281">
        <f t="shared" si="2"/>
        <v>0</v>
      </c>
    </row>
    <row r="25" spans="1:57">
      <c r="A25" s="27"/>
      <c r="B25" s="28"/>
      <c r="C25" s="28"/>
      <c r="D25" s="28"/>
      <c r="E25" s="28"/>
      <c r="F25" s="28" t="s">
        <v>25</v>
      </c>
      <c r="G25" s="29"/>
      <c r="H25" s="30" t="s">
        <v>77</v>
      </c>
      <c r="I25" s="31"/>
      <c r="J25" s="31"/>
      <c r="K25" s="31" t="s">
        <v>47</v>
      </c>
      <c r="L25" s="15">
        <v>1</v>
      </c>
      <c r="M25" s="44"/>
      <c r="N25" s="45"/>
      <c r="O25" s="32"/>
      <c r="P25" s="32"/>
      <c r="Q25" s="32"/>
      <c r="R25" s="50"/>
      <c r="S25" s="35">
        <f t="shared" si="0"/>
        <v>0</v>
      </c>
      <c r="T25" s="36">
        <f t="shared" si="9"/>
        <v>0</v>
      </c>
      <c r="U25" s="151"/>
      <c r="V25" s="28"/>
      <c r="W25" s="42"/>
      <c r="X25" s="147" t="s">
        <v>27</v>
      </c>
      <c r="Y25" s="149" t="s">
        <v>27</v>
      </c>
      <c r="Z25" s="277">
        <f>SUMIF(Z26:Z28,"&gt;0")*$L25</f>
        <v>0</v>
      </c>
      <c r="AA25" s="277">
        <f t="shared" ref="AA25:BD25" si="11">SUMIF(AA26:AA28,"&gt;0")*$L25</f>
        <v>0</v>
      </c>
      <c r="AB25" s="277">
        <f t="shared" si="11"/>
        <v>0</v>
      </c>
      <c r="AC25" s="277">
        <f t="shared" si="11"/>
        <v>0</v>
      </c>
      <c r="AD25" s="277">
        <f t="shared" si="11"/>
        <v>0</v>
      </c>
      <c r="AE25" s="277">
        <f t="shared" si="11"/>
        <v>0</v>
      </c>
      <c r="AF25" s="277">
        <f t="shared" si="11"/>
        <v>0</v>
      </c>
      <c r="AG25" s="277">
        <f t="shared" si="11"/>
        <v>0</v>
      </c>
      <c r="AH25" s="277">
        <f t="shared" si="11"/>
        <v>0</v>
      </c>
      <c r="AI25" s="277">
        <f t="shared" si="11"/>
        <v>0</v>
      </c>
      <c r="AJ25" s="277">
        <f t="shared" si="11"/>
        <v>0</v>
      </c>
      <c r="AK25" s="277">
        <f t="shared" si="11"/>
        <v>0</v>
      </c>
      <c r="AL25" s="277">
        <f t="shared" si="11"/>
        <v>0</v>
      </c>
      <c r="AM25" s="277">
        <f t="shared" si="11"/>
        <v>0</v>
      </c>
      <c r="AN25" s="277">
        <f t="shared" si="11"/>
        <v>0</v>
      </c>
      <c r="AO25" s="277">
        <f t="shared" si="11"/>
        <v>0</v>
      </c>
      <c r="AP25" s="277">
        <f t="shared" si="11"/>
        <v>0</v>
      </c>
      <c r="AQ25" s="277">
        <f t="shared" si="11"/>
        <v>0</v>
      </c>
      <c r="AR25" s="277">
        <f t="shared" si="11"/>
        <v>0</v>
      </c>
      <c r="AS25" s="277">
        <f t="shared" si="11"/>
        <v>0</v>
      </c>
      <c r="AT25" s="277">
        <f t="shared" si="11"/>
        <v>0</v>
      </c>
      <c r="AU25" s="277">
        <f t="shared" si="11"/>
        <v>0</v>
      </c>
      <c r="AV25" s="277">
        <f t="shared" si="11"/>
        <v>0</v>
      </c>
      <c r="AW25" s="277">
        <f t="shared" si="11"/>
        <v>0</v>
      </c>
      <c r="AX25" s="277">
        <f t="shared" si="11"/>
        <v>0</v>
      </c>
      <c r="AY25" s="277">
        <f t="shared" si="11"/>
        <v>0</v>
      </c>
      <c r="AZ25" s="277">
        <f t="shared" si="11"/>
        <v>0</v>
      </c>
      <c r="BA25" s="277">
        <f t="shared" si="11"/>
        <v>0</v>
      </c>
      <c r="BB25" s="277">
        <f t="shared" si="11"/>
        <v>0</v>
      </c>
      <c r="BC25" s="277">
        <f t="shared" si="11"/>
        <v>0</v>
      </c>
      <c r="BD25" s="277">
        <f t="shared" si="11"/>
        <v>0</v>
      </c>
      <c r="BE25" s="281">
        <f t="shared" si="2"/>
        <v>0</v>
      </c>
    </row>
    <row r="26" spans="1:57">
      <c r="A26" s="27"/>
      <c r="B26" s="28"/>
      <c r="C26" s="28"/>
      <c r="D26" s="28"/>
      <c r="E26" s="28"/>
      <c r="F26" s="28"/>
      <c r="G26" s="29" t="s">
        <v>25</v>
      </c>
      <c r="H26" s="30" t="s">
        <v>78</v>
      </c>
      <c r="I26" s="31"/>
      <c r="J26" s="31"/>
      <c r="K26" s="31" t="s">
        <v>48</v>
      </c>
      <c r="L26" s="15">
        <v>1</v>
      </c>
      <c r="M26" s="44"/>
      <c r="N26" s="45"/>
      <c r="O26" s="32"/>
      <c r="P26" s="32"/>
      <c r="Q26" s="32"/>
      <c r="R26" s="46"/>
      <c r="S26" s="35">
        <f t="shared" si="0"/>
        <v>0</v>
      </c>
      <c r="T26" s="36">
        <f t="shared" si="9"/>
        <v>0</v>
      </c>
      <c r="U26" s="151"/>
      <c r="V26" s="28"/>
      <c r="W26" s="42"/>
      <c r="X26" s="27"/>
      <c r="Y26" s="44"/>
      <c r="Z26" s="128" t="e">
        <f>(VLOOKUP($Y26,'[1]Material DB'!$A$3:$AF$113,'[1]Material DB'!B$40,FALSE))/100*$S26</f>
        <v>#N/A</v>
      </c>
      <c r="AA26" s="25" t="e">
        <f>(VLOOKUP($Y26,'[1]Material DB'!$A$3:$AF$113,'[1]Material DB'!C$40,FALSE))/100*$S26</f>
        <v>#N/A</v>
      </c>
      <c r="AB26" s="25" t="e">
        <f>(VLOOKUP($Y26,'[1]Material DB'!$A$3:$AF$113,'[1]Material DB'!D$40,FALSE))/100*$S26</f>
        <v>#N/A</v>
      </c>
      <c r="AC26" s="25" t="e">
        <f>(VLOOKUP($Y26,'[1]Material DB'!$A$3:$AF$113,'[1]Material DB'!E$40,FALSE))/100*$S26</f>
        <v>#N/A</v>
      </c>
      <c r="AD26" s="25" t="e">
        <f>(VLOOKUP($Y26,'[1]Material DB'!$A$3:$AF$113,'[1]Material DB'!F$40,FALSE))/100*$S26</f>
        <v>#N/A</v>
      </c>
      <c r="AE26" s="25" t="e">
        <f>(VLOOKUP($Y26,'[1]Material DB'!$A$3:$AF$113,'[1]Material DB'!G$40,FALSE))/100*$S26</f>
        <v>#N/A</v>
      </c>
      <c r="AF26" s="25" t="e">
        <f>(VLOOKUP($Y26,'[1]Material DB'!$A$3:$AF$113,'[1]Material DB'!H$40,FALSE))/100*$S26</f>
        <v>#N/A</v>
      </c>
      <c r="AG26" s="25" t="e">
        <f>(VLOOKUP($Y26,'[1]Material DB'!$A$3:$AF$113,'[1]Material DB'!I$40,FALSE))/100*$S26</f>
        <v>#N/A</v>
      </c>
      <c r="AH26" s="25" t="e">
        <f>(VLOOKUP($Y26,'[1]Material DB'!$A$3:$AF$113,'[1]Material DB'!J$40,FALSE))/100*$S26</f>
        <v>#N/A</v>
      </c>
      <c r="AI26" s="25" t="e">
        <f>(VLOOKUP($Y26,'[1]Material DB'!$A$3:$AF$113,'[1]Material DB'!K$40,FALSE))/100*$S26</f>
        <v>#N/A</v>
      </c>
      <c r="AJ26" s="25" t="e">
        <f>(VLOOKUP($Y26,'[1]Material DB'!$A$3:$AF$113,'[1]Material DB'!L$40,FALSE))/100*$S26</f>
        <v>#N/A</v>
      </c>
      <c r="AK26" s="25" t="e">
        <f>(VLOOKUP($Y26,'[1]Material DB'!$A$3:$AF$113,'[1]Material DB'!M$40,FALSE))/100*$S26</f>
        <v>#N/A</v>
      </c>
      <c r="AL26" s="25" t="e">
        <f>(VLOOKUP($Y26,'[1]Material DB'!$A$3:$AF$113,'[1]Material DB'!N$40,FALSE))/100*$S26</f>
        <v>#N/A</v>
      </c>
      <c r="AM26" s="25" t="e">
        <f>(VLOOKUP($Y26,'[1]Material DB'!$A$3:$AF$113,'[1]Material DB'!O$40,FALSE))/100*$S26</f>
        <v>#N/A</v>
      </c>
      <c r="AN26" s="25" t="e">
        <f>(VLOOKUP($Y26,'[1]Material DB'!$A$3:$AF$113,'[1]Material DB'!P$40,FALSE))/100*$S26</f>
        <v>#N/A</v>
      </c>
      <c r="AO26" s="25" t="e">
        <f>(VLOOKUP($Y26,'[1]Material DB'!$A$3:$AF$113,'[1]Material DB'!Q$40,FALSE))/100*$S26</f>
        <v>#N/A</v>
      </c>
      <c r="AP26" s="25" t="e">
        <f>(VLOOKUP($Y26,'[1]Material DB'!$A$3:$AF$113,'[1]Material DB'!R$40,FALSE))/100*$S26</f>
        <v>#N/A</v>
      </c>
      <c r="AQ26" s="25" t="e">
        <f>(VLOOKUP($Y26,'[1]Material DB'!$A$3:$AF$113,'[1]Material DB'!S$40,FALSE))/100*$S26</f>
        <v>#N/A</v>
      </c>
      <c r="AR26" s="25" t="e">
        <f>(VLOOKUP($Y26,'[1]Material DB'!$A$3:$AF$113,'[1]Material DB'!T$40,FALSE))/100*$S26</f>
        <v>#N/A</v>
      </c>
      <c r="AS26" s="25" t="e">
        <f>(VLOOKUP($Y26,'[1]Material DB'!$A$3:$AF$113,'[1]Material DB'!U$40,FALSE))/100*$S26</f>
        <v>#N/A</v>
      </c>
      <c r="AT26" s="25" t="e">
        <f>(VLOOKUP($Y26,'[1]Material DB'!$A$3:$AF$113,'[1]Material DB'!V$40,FALSE))/100*$S26</f>
        <v>#N/A</v>
      </c>
      <c r="AU26" s="25" t="e">
        <f>(VLOOKUP($Y26,'[1]Material DB'!$A$3:$AF$113,'[1]Material DB'!W$40,FALSE))/100*$S26</f>
        <v>#N/A</v>
      </c>
      <c r="AV26" s="25" t="e">
        <f>(VLOOKUP($Y26,'[1]Material DB'!$A$3:$AF$113,'[1]Material DB'!X$40,FALSE))/100*$S26</f>
        <v>#N/A</v>
      </c>
      <c r="AW26" s="25" t="e">
        <f>(VLOOKUP($Y26,'[1]Material DB'!$A$3:$AF$113,'[1]Material DB'!Y$40,FALSE))/100*$S26</f>
        <v>#N/A</v>
      </c>
      <c r="AX26" s="25" t="e">
        <f>(VLOOKUP($Y26,'[1]Material DB'!$A$3:$AF$113,'[1]Material DB'!Z$40,FALSE))/100*$S26</f>
        <v>#N/A</v>
      </c>
      <c r="AY26" s="25" t="e">
        <f>(VLOOKUP($Y26,'[1]Material DB'!$A$3:$AF$113,'[1]Material DB'!AA$40,FALSE))/100*$S26</f>
        <v>#N/A</v>
      </c>
      <c r="AZ26" s="25" t="e">
        <f>(VLOOKUP($Y26,'[1]Material DB'!$A$3:$AF$113,'[1]Material DB'!AB$40,FALSE))/100*$S26</f>
        <v>#N/A</v>
      </c>
      <c r="BA26" s="25" t="e">
        <f>(VLOOKUP($Y26,'[1]Material DB'!$A$3:$AF$113,'[1]Material DB'!AC$40,FALSE))/100*$S26</f>
        <v>#N/A</v>
      </c>
      <c r="BB26" s="25" t="e">
        <f>(VLOOKUP($Y26,'[1]Material DB'!$A$3:$AF$113,'[1]Material DB'!AD$40,FALSE))/100*$S26</f>
        <v>#N/A</v>
      </c>
      <c r="BC26" s="25" t="e">
        <f>(VLOOKUP($Y26,'[1]Material DB'!$A$3:$AF$113,'[1]Material DB'!AE$40,FALSE))/100*$S26</f>
        <v>#N/A</v>
      </c>
      <c r="BD26" s="25" t="e">
        <f>(VLOOKUP($Y26,'[1]Material DB'!$A$3:$AF$113,'[1]Material DB'!AF$40,FALSE))/100*$S26</f>
        <v>#N/A</v>
      </c>
      <c r="BE26" s="40" t="e">
        <f t="shared" si="2"/>
        <v>#N/A</v>
      </c>
    </row>
    <row r="27" spans="1:57">
      <c r="A27" s="10"/>
      <c r="B27" s="11"/>
      <c r="C27" s="11"/>
      <c r="D27" s="11"/>
      <c r="E27" s="11"/>
      <c r="F27" s="11"/>
      <c r="G27" s="83" t="s">
        <v>25</v>
      </c>
      <c r="H27" s="13" t="s">
        <v>79</v>
      </c>
      <c r="I27" s="14"/>
      <c r="J27" s="14"/>
      <c r="K27" s="14" t="s">
        <v>49</v>
      </c>
      <c r="L27" s="15">
        <v>1</v>
      </c>
      <c r="M27" s="44"/>
      <c r="N27" s="45"/>
      <c r="O27" s="32"/>
      <c r="P27" s="32"/>
      <c r="Q27" s="32"/>
      <c r="R27" s="46"/>
      <c r="S27" s="35">
        <f t="shared" si="0"/>
        <v>0</v>
      </c>
      <c r="T27" s="36">
        <f t="shared" si="9"/>
        <v>0</v>
      </c>
      <c r="U27" s="151"/>
      <c r="V27" s="28"/>
      <c r="W27" s="37"/>
      <c r="X27" s="130"/>
      <c r="Y27" s="44"/>
      <c r="Z27" s="128" t="e">
        <f>(VLOOKUP($Y27,'[1]Material DB'!$A$3:$AF$113,'[1]Material DB'!B$40,FALSE))/100*$S27</f>
        <v>#N/A</v>
      </c>
      <c r="AA27" s="25" t="e">
        <f>(VLOOKUP($Y27,'[1]Material DB'!$A$3:$AF$113,'[1]Material DB'!C$40,FALSE))/100*$S27</f>
        <v>#N/A</v>
      </c>
      <c r="AB27" s="25" t="e">
        <f>(VLOOKUP($Y27,'[1]Material DB'!$A$3:$AF$113,'[1]Material DB'!D$40,FALSE))/100*$S27</f>
        <v>#N/A</v>
      </c>
      <c r="AC27" s="25" t="e">
        <f>(VLOOKUP($Y27,'[1]Material DB'!$A$3:$AF$113,'[1]Material DB'!E$40,FALSE))/100*$S27</f>
        <v>#N/A</v>
      </c>
      <c r="AD27" s="25" t="e">
        <f>(VLOOKUP($Y27,'[1]Material DB'!$A$3:$AF$113,'[1]Material DB'!F$40,FALSE))/100*$S27</f>
        <v>#N/A</v>
      </c>
      <c r="AE27" s="25" t="e">
        <f>(VLOOKUP($Y27,'[1]Material DB'!$A$3:$AF$113,'[1]Material DB'!G$40,FALSE))/100*$S27</f>
        <v>#N/A</v>
      </c>
      <c r="AF27" s="25" t="e">
        <f>(VLOOKUP($Y27,'[1]Material DB'!$A$3:$AF$113,'[1]Material DB'!H$40,FALSE))/100*$S27</f>
        <v>#N/A</v>
      </c>
      <c r="AG27" s="25" t="e">
        <f>(VLOOKUP($Y27,'[1]Material DB'!$A$3:$AF$113,'[1]Material DB'!I$40,FALSE))/100*$S27</f>
        <v>#N/A</v>
      </c>
      <c r="AH27" s="25" t="e">
        <f>(VLOOKUP($Y27,'[1]Material DB'!$A$3:$AF$113,'[1]Material DB'!J$40,FALSE))/100*$S27</f>
        <v>#N/A</v>
      </c>
      <c r="AI27" s="25" t="e">
        <f>(VLOOKUP($Y27,'[1]Material DB'!$A$3:$AF$113,'[1]Material DB'!K$40,FALSE))/100*$S27</f>
        <v>#N/A</v>
      </c>
      <c r="AJ27" s="25" t="e">
        <f>(VLOOKUP($Y27,'[1]Material DB'!$A$3:$AF$113,'[1]Material DB'!L$40,FALSE))/100*$S27</f>
        <v>#N/A</v>
      </c>
      <c r="AK27" s="25" t="e">
        <f>(VLOOKUP($Y27,'[1]Material DB'!$A$3:$AF$113,'[1]Material DB'!M$40,FALSE))/100*$S27</f>
        <v>#N/A</v>
      </c>
      <c r="AL27" s="25" t="e">
        <f>(VLOOKUP($Y27,'[1]Material DB'!$A$3:$AF$113,'[1]Material DB'!N$40,FALSE))/100*$S27</f>
        <v>#N/A</v>
      </c>
      <c r="AM27" s="25" t="e">
        <f>(VLOOKUP($Y27,'[1]Material DB'!$A$3:$AF$113,'[1]Material DB'!O$40,FALSE))/100*$S27</f>
        <v>#N/A</v>
      </c>
      <c r="AN27" s="25" t="e">
        <f>(VLOOKUP($Y27,'[1]Material DB'!$A$3:$AF$113,'[1]Material DB'!P$40,FALSE))/100*$S27</f>
        <v>#N/A</v>
      </c>
      <c r="AO27" s="25" t="e">
        <f>(VLOOKUP($Y27,'[1]Material DB'!$A$3:$AF$113,'[1]Material DB'!Q$40,FALSE))/100*$S27</f>
        <v>#N/A</v>
      </c>
      <c r="AP27" s="25" t="e">
        <f>(VLOOKUP($Y27,'[1]Material DB'!$A$3:$AF$113,'[1]Material DB'!R$40,FALSE))/100*$S27</f>
        <v>#N/A</v>
      </c>
      <c r="AQ27" s="25" t="e">
        <f>(VLOOKUP($Y27,'[1]Material DB'!$A$3:$AF$113,'[1]Material DB'!S$40,FALSE))/100*$S27</f>
        <v>#N/A</v>
      </c>
      <c r="AR27" s="25" t="e">
        <f>(VLOOKUP($Y27,'[1]Material DB'!$A$3:$AF$113,'[1]Material DB'!T$40,FALSE))/100*$S27</f>
        <v>#N/A</v>
      </c>
      <c r="AS27" s="25" t="e">
        <f>(VLOOKUP($Y27,'[1]Material DB'!$A$3:$AF$113,'[1]Material DB'!U$40,FALSE))/100*$S27</f>
        <v>#N/A</v>
      </c>
      <c r="AT27" s="25" t="e">
        <f>(VLOOKUP($Y27,'[1]Material DB'!$A$3:$AF$113,'[1]Material DB'!V$40,FALSE))/100*$S27</f>
        <v>#N/A</v>
      </c>
      <c r="AU27" s="25" t="e">
        <f>(VLOOKUP($Y27,'[1]Material DB'!$A$3:$AF$113,'[1]Material DB'!W$40,FALSE))/100*$S27</f>
        <v>#N/A</v>
      </c>
      <c r="AV27" s="25" t="e">
        <f>(VLOOKUP($Y27,'[1]Material DB'!$A$3:$AF$113,'[1]Material DB'!X$40,FALSE))/100*$S27</f>
        <v>#N/A</v>
      </c>
      <c r="AW27" s="25" t="e">
        <f>(VLOOKUP($Y27,'[1]Material DB'!$A$3:$AF$113,'[1]Material DB'!Y$40,FALSE))/100*$S27</f>
        <v>#N/A</v>
      </c>
      <c r="AX27" s="25" t="e">
        <f>(VLOOKUP($Y27,'[1]Material DB'!$A$3:$AF$113,'[1]Material DB'!Z$40,FALSE))/100*$S27</f>
        <v>#N/A</v>
      </c>
      <c r="AY27" s="25" t="e">
        <f>(VLOOKUP($Y27,'[1]Material DB'!$A$3:$AF$113,'[1]Material DB'!AA$40,FALSE))/100*$S27</f>
        <v>#N/A</v>
      </c>
      <c r="AZ27" s="25" t="e">
        <f>(VLOOKUP($Y27,'[1]Material DB'!$A$3:$AF$113,'[1]Material DB'!AB$40,FALSE))/100*$S27</f>
        <v>#N/A</v>
      </c>
      <c r="BA27" s="25" t="e">
        <f>(VLOOKUP($Y27,'[1]Material DB'!$A$3:$AF$113,'[1]Material DB'!AC$40,FALSE))/100*$S27</f>
        <v>#N/A</v>
      </c>
      <c r="BB27" s="25" t="e">
        <f>(VLOOKUP($Y27,'[1]Material DB'!$A$3:$AF$113,'[1]Material DB'!AD$40,FALSE))/100*$S27</f>
        <v>#N/A</v>
      </c>
      <c r="BC27" s="25" t="e">
        <f>(VLOOKUP($Y27,'[1]Material DB'!$A$3:$AF$113,'[1]Material DB'!AE$40,FALSE))/100*$S27</f>
        <v>#N/A</v>
      </c>
      <c r="BD27" s="25" t="e">
        <f>(VLOOKUP($Y27,'[1]Material DB'!$A$3:$AF$113,'[1]Material DB'!AF$40,FALSE))/100*$S27</f>
        <v>#N/A</v>
      </c>
      <c r="BE27" s="26" t="e">
        <f t="shared" si="2"/>
        <v>#N/A</v>
      </c>
    </row>
    <row r="28" spans="1:57">
      <c r="A28" s="27"/>
      <c r="B28" s="28"/>
      <c r="C28" s="28"/>
      <c r="D28" s="28"/>
      <c r="E28" s="28"/>
      <c r="F28" s="28"/>
      <c r="G28" s="29" t="s">
        <v>25</v>
      </c>
      <c r="H28" s="30" t="s">
        <v>80</v>
      </c>
      <c r="I28" s="31"/>
      <c r="J28" s="31"/>
      <c r="K28" s="31" t="s">
        <v>50</v>
      </c>
      <c r="L28" s="15">
        <v>1</v>
      </c>
      <c r="M28" s="44"/>
      <c r="N28" s="45"/>
      <c r="O28" s="32"/>
      <c r="P28" s="32"/>
      <c r="Q28" s="32"/>
      <c r="R28" s="46"/>
      <c r="S28" s="35">
        <f t="shared" si="0"/>
        <v>0</v>
      </c>
      <c r="T28" s="36">
        <f t="shared" si="9"/>
        <v>0</v>
      </c>
      <c r="U28" s="151"/>
      <c r="V28" s="28"/>
      <c r="W28" s="37"/>
      <c r="X28" s="130"/>
      <c r="Y28" s="131"/>
      <c r="Z28" s="128" t="e">
        <f>(VLOOKUP($Y28,'[1]Material DB'!$A$3:$AF$113,'[1]Material DB'!B$40,FALSE))/100*$S28</f>
        <v>#N/A</v>
      </c>
      <c r="AA28" s="25" t="e">
        <f>(VLOOKUP($Y28,'[1]Material DB'!$A$3:$AF$113,'[1]Material DB'!C$40,FALSE))/100*$S28</f>
        <v>#N/A</v>
      </c>
      <c r="AB28" s="25" t="e">
        <f>(VLOOKUP($Y28,'[1]Material DB'!$A$3:$AF$113,'[1]Material DB'!D$40,FALSE))/100*$S28</f>
        <v>#N/A</v>
      </c>
      <c r="AC28" s="25" t="e">
        <f>(VLOOKUP($Y28,'[1]Material DB'!$A$3:$AF$113,'[1]Material DB'!E$40,FALSE))/100*$S28</f>
        <v>#N/A</v>
      </c>
      <c r="AD28" s="25" t="e">
        <f>(VLOOKUP($Y28,'[1]Material DB'!$A$3:$AF$113,'[1]Material DB'!F$40,FALSE))/100*$S28</f>
        <v>#N/A</v>
      </c>
      <c r="AE28" s="25" t="e">
        <f>(VLOOKUP($Y28,'[1]Material DB'!$A$3:$AF$113,'[1]Material DB'!G$40,FALSE))/100*$S28</f>
        <v>#N/A</v>
      </c>
      <c r="AF28" s="25" t="e">
        <f>(VLOOKUP($Y28,'[1]Material DB'!$A$3:$AF$113,'[1]Material DB'!H$40,FALSE))/100*$S28</f>
        <v>#N/A</v>
      </c>
      <c r="AG28" s="25" t="e">
        <f>(VLOOKUP($Y28,'[1]Material DB'!$A$3:$AF$113,'[1]Material DB'!I$40,FALSE))/100*$S28</f>
        <v>#N/A</v>
      </c>
      <c r="AH28" s="25" t="e">
        <f>(VLOOKUP($Y28,'[1]Material DB'!$A$3:$AF$113,'[1]Material DB'!J$40,FALSE))/100*$S28</f>
        <v>#N/A</v>
      </c>
      <c r="AI28" s="25" t="e">
        <f>(VLOOKUP($Y28,'[1]Material DB'!$A$3:$AF$113,'[1]Material DB'!K$40,FALSE))/100*$S28</f>
        <v>#N/A</v>
      </c>
      <c r="AJ28" s="25" t="e">
        <f>(VLOOKUP($Y28,'[1]Material DB'!$A$3:$AF$113,'[1]Material DB'!L$40,FALSE))/100*$S28</f>
        <v>#N/A</v>
      </c>
      <c r="AK28" s="25" t="e">
        <f>(VLOOKUP($Y28,'[1]Material DB'!$A$3:$AF$113,'[1]Material DB'!M$40,FALSE))/100*$S28</f>
        <v>#N/A</v>
      </c>
      <c r="AL28" s="25" t="e">
        <f>(VLOOKUP($Y28,'[1]Material DB'!$A$3:$AF$113,'[1]Material DB'!N$40,FALSE))/100*$S28</f>
        <v>#N/A</v>
      </c>
      <c r="AM28" s="25" t="e">
        <f>(VLOOKUP($Y28,'[1]Material DB'!$A$3:$AF$113,'[1]Material DB'!O$40,FALSE))/100*$S28</f>
        <v>#N/A</v>
      </c>
      <c r="AN28" s="25" t="e">
        <f>(VLOOKUP($Y28,'[1]Material DB'!$A$3:$AF$113,'[1]Material DB'!P$40,FALSE))/100*$S28</f>
        <v>#N/A</v>
      </c>
      <c r="AO28" s="25" t="e">
        <f>(VLOOKUP($Y28,'[1]Material DB'!$A$3:$AF$113,'[1]Material DB'!Q$40,FALSE))/100*$S28</f>
        <v>#N/A</v>
      </c>
      <c r="AP28" s="25" t="e">
        <f>(VLOOKUP($Y28,'[1]Material DB'!$A$3:$AF$113,'[1]Material DB'!R$40,FALSE))/100*$S28</f>
        <v>#N/A</v>
      </c>
      <c r="AQ28" s="25" t="e">
        <f>(VLOOKUP($Y28,'[1]Material DB'!$A$3:$AF$113,'[1]Material DB'!S$40,FALSE))/100*$S28</f>
        <v>#N/A</v>
      </c>
      <c r="AR28" s="25" t="e">
        <f>(VLOOKUP($Y28,'[1]Material DB'!$A$3:$AF$113,'[1]Material DB'!T$40,FALSE))/100*$S28</f>
        <v>#N/A</v>
      </c>
      <c r="AS28" s="25" t="e">
        <f>(VLOOKUP($Y28,'[1]Material DB'!$A$3:$AF$113,'[1]Material DB'!U$40,FALSE))/100*$S28</f>
        <v>#N/A</v>
      </c>
      <c r="AT28" s="25" t="e">
        <f>(VLOOKUP($Y28,'[1]Material DB'!$A$3:$AF$113,'[1]Material DB'!V$40,FALSE))/100*$S28</f>
        <v>#N/A</v>
      </c>
      <c r="AU28" s="25" t="e">
        <f>(VLOOKUP($Y28,'[1]Material DB'!$A$3:$AF$113,'[1]Material DB'!W$40,FALSE))/100*$S28</f>
        <v>#N/A</v>
      </c>
      <c r="AV28" s="25" t="e">
        <f>(VLOOKUP($Y28,'[1]Material DB'!$A$3:$AF$113,'[1]Material DB'!X$40,FALSE))/100*$S28</f>
        <v>#N/A</v>
      </c>
      <c r="AW28" s="25" t="e">
        <f>(VLOOKUP($Y28,'[1]Material DB'!$A$3:$AF$113,'[1]Material DB'!Y$40,FALSE))/100*$S28</f>
        <v>#N/A</v>
      </c>
      <c r="AX28" s="25" t="e">
        <f>(VLOOKUP($Y28,'[1]Material DB'!$A$3:$AF$113,'[1]Material DB'!Z$40,FALSE))/100*$S28</f>
        <v>#N/A</v>
      </c>
      <c r="AY28" s="25" t="e">
        <f>(VLOOKUP($Y28,'[1]Material DB'!$A$3:$AF$113,'[1]Material DB'!AA$40,FALSE))/100*$S28</f>
        <v>#N/A</v>
      </c>
      <c r="AZ28" s="25" t="e">
        <f>(VLOOKUP($Y28,'[1]Material DB'!$A$3:$AF$113,'[1]Material DB'!AB$40,FALSE))/100*$S28</f>
        <v>#N/A</v>
      </c>
      <c r="BA28" s="25" t="e">
        <f>(VLOOKUP($Y28,'[1]Material DB'!$A$3:$AF$113,'[1]Material DB'!AC$40,FALSE))/100*$S28</f>
        <v>#N/A</v>
      </c>
      <c r="BB28" s="25" t="e">
        <f>(VLOOKUP($Y28,'[1]Material DB'!$A$3:$AF$113,'[1]Material DB'!AD$40,FALSE))/100*$S28</f>
        <v>#N/A</v>
      </c>
      <c r="BC28" s="25" t="e">
        <f>(VLOOKUP($Y28,'[1]Material DB'!$A$3:$AF$113,'[1]Material DB'!AE$40,FALSE))/100*$S28</f>
        <v>#N/A</v>
      </c>
      <c r="BD28" s="25" t="e">
        <f>(VLOOKUP($Y28,'[1]Material DB'!$A$3:$AF$113,'[1]Material DB'!AF$40,FALSE))/100*$S28</f>
        <v>#N/A</v>
      </c>
      <c r="BE28" s="40" t="e">
        <f t="shared" si="2"/>
        <v>#N/A</v>
      </c>
    </row>
    <row r="29" spans="1:57">
      <c r="A29" s="27"/>
      <c r="B29" s="28"/>
      <c r="C29" s="28"/>
      <c r="D29" s="28"/>
      <c r="E29" s="28"/>
      <c r="F29" s="28" t="s">
        <v>25</v>
      </c>
      <c r="G29" s="29"/>
      <c r="H29" s="30" t="s">
        <v>81</v>
      </c>
      <c r="I29" s="31"/>
      <c r="J29" s="31"/>
      <c r="K29" s="31" t="s">
        <v>51</v>
      </c>
      <c r="L29" s="15">
        <v>1</v>
      </c>
      <c r="M29" s="44"/>
      <c r="N29" s="45"/>
      <c r="O29" s="32"/>
      <c r="P29" s="32"/>
      <c r="Q29" s="32"/>
      <c r="R29" s="50"/>
      <c r="S29" s="35">
        <f t="shared" si="0"/>
        <v>0</v>
      </c>
      <c r="T29" s="36">
        <f t="shared" si="9"/>
        <v>0</v>
      </c>
      <c r="U29" s="151"/>
      <c r="V29" s="28"/>
      <c r="W29" s="42"/>
      <c r="X29" s="27"/>
      <c r="Y29" s="132"/>
      <c r="Z29" s="128" t="e">
        <f>(VLOOKUP($Y29,'[1]Material DB'!$A$3:$AF$113,'[1]Material DB'!B$40,FALSE))/100*$S29</f>
        <v>#N/A</v>
      </c>
      <c r="AA29" s="25" t="e">
        <f>(VLOOKUP($Y29,'[1]Material DB'!$A$3:$AF$113,'[1]Material DB'!C$40,FALSE))/100*$S29</f>
        <v>#N/A</v>
      </c>
      <c r="AB29" s="25" t="e">
        <f>(VLOOKUP($Y29,'[1]Material DB'!$A$3:$AF$113,'[1]Material DB'!D$40,FALSE))/100*$S29</f>
        <v>#N/A</v>
      </c>
      <c r="AC29" s="25" t="e">
        <f>(VLOOKUP($Y29,'[1]Material DB'!$A$3:$AF$113,'[1]Material DB'!E$40,FALSE))/100*$S29</f>
        <v>#N/A</v>
      </c>
      <c r="AD29" s="25" t="e">
        <f>(VLOOKUP($Y29,'[1]Material DB'!$A$3:$AF$113,'[1]Material DB'!F$40,FALSE))/100*$S29</f>
        <v>#N/A</v>
      </c>
      <c r="AE29" s="25" t="e">
        <f>(VLOOKUP($Y29,'[1]Material DB'!$A$3:$AF$113,'[1]Material DB'!G$40,FALSE))/100*$S29</f>
        <v>#N/A</v>
      </c>
      <c r="AF29" s="25" t="e">
        <f>(VLOOKUP($Y29,'[1]Material DB'!$A$3:$AF$113,'[1]Material DB'!H$40,FALSE))/100*$S29</f>
        <v>#N/A</v>
      </c>
      <c r="AG29" s="25" t="e">
        <f>(VLOOKUP($Y29,'[1]Material DB'!$A$3:$AF$113,'[1]Material DB'!I$40,FALSE))/100*$S29</f>
        <v>#N/A</v>
      </c>
      <c r="AH29" s="25" t="e">
        <f>(VLOOKUP($Y29,'[1]Material DB'!$A$3:$AF$113,'[1]Material DB'!J$40,FALSE))/100*$S29</f>
        <v>#N/A</v>
      </c>
      <c r="AI29" s="25" t="e">
        <f>(VLOOKUP($Y29,'[1]Material DB'!$A$3:$AF$113,'[1]Material DB'!K$40,FALSE))/100*$S29</f>
        <v>#N/A</v>
      </c>
      <c r="AJ29" s="25" t="e">
        <f>(VLOOKUP($Y29,'[1]Material DB'!$A$3:$AF$113,'[1]Material DB'!L$40,FALSE))/100*$S29</f>
        <v>#N/A</v>
      </c>
      <c r="AK29" s="25" t="e">
        <f>(VLOOKUP($Y29,'[1]Material DB'!$A$3:$AF$113,'[1]Material DB'!M$40,FALSE))/100*$S29</f>
        <v>#N/A</v>
      </c>
      <c r="AL29" s="25" t="e">
        <f>(VLOOKUP($Y29,'[1]Material DB'!$A$3:$AF$113,'[1]Material DB'!N$40,FALSE))/100*$S29</f>
        <v>#N/A</v>
      </c>
      <c r="AM29" s="25" t="e">
        <f>(VLOOKUP($Y29,'[1]Material DB'!$A$3:$AF$113,'[1]Material DB'!O$40,FALSE))/100*$S29</f>
        <v>#N/A</v>
      </c>
      <c r="AN29" s="25" t="e">
        <f>(VLOOKUP($Y29,'[1]Material DB'!$A$3:$AF$113,'[1]Material DB'!P$40,FALSE))/100*$S29</f>
        <v>#N/A</v>
      </c>
      <c r="AO29" s="25" t="e">
        <f>(VLOOKUP($Y29,'[1]Material DB'!$A$3:$AF$113,'[1]Material DB'!Q$40,FALSE))/100*$S29</f>
        <v>#N/A</v>
      </c>
      <c r="AP29" s="25" t="e">
        <f>(VLOOKUP($Y29,'[1]Material DB'!$A$3:$AF$113,'[1]Material DB'!R$40,FALSE))/100*$S29</f>
        <v>#N/A</v>
      </c>
      <c r="AQ29" s="25" t="e">
        <f>(VLOOKUP($Y29,'[1]Material DB'!$A$3:$AF$113,'[1]Material DB'!S$40,FALSE))/100*$S29</f>
        <v>#N/A</v>
      </c>
      <c r="AR29" s="25" t="e">
        <f>(VLOOKUP($Y29,'[1]Material DB'!$A$3:$AF$113,'[1]Material DB'!T$40,FALSE))/100*$S29</f>
        <v>#N/A</v>
      </c>
      <c r="AS29" s="25" t="e">
        <f>(VLOOKUP($Y29,'[1]Material DB'!$A$3:$AF$113,'[1]Material DB'!U$40,FALSE))/100*$S29</f>
        <v>#N/A</v>
      </c>
      <c r="AT29" s="25" t="e">
        <f>(VLOOKUP($Y29,'[1]Material DB'!$A$3:$AF$113,'[1]Material DB'!V$40,FALSE))/100*$S29</f>
        <v>#N/A</v>
      </c>
      <c r="AU29" s="25" t="e">
        <f>(VLOOKUP($Y29,'[1]Material DB'!$A$3:$AF$113,'[1]Material DB'!W$40,FALSE))/100*$S29</f>
        <v>#N/A</v>
      </c>
      <c r="AV29" s="25" t="e">
        <f>(VLOOKUP($Y29,'[1]Material DB'!$A$3:$AF$113,'[1]Material DB'!X$40,FALSE))/100*$S29</f>
        <v>#N/A</v>
      </c>
      <c r="AW29" s="25" t="e">
        <f>(VLOOKUP($Y29,'[1]Material DB'!$A$3:$AF$113,'[1]Material DB'!Y$40,FALSE))/100*$S29</f>
        <v>#N/A</v>
      </c>
      <c r="AX29" s="25" t="e">
        <f>(VLOOKUP($Y29,'[1]Material DB'!$A$3:$AF$113,'[1]Material DB'!Z$40,FALSE))/100*$S29</f>
        <v>#N/A</v>
      </c>
      <c r="AY29" s="25" t="e">
        <f>(VLOOKUP($Y29,'[1]Material DB'!$A$3:$AF$113,'[1]Material DB'!AA$40,FALSE))/100*$S29</f>
        <v>#N/A</v>
      </c>
      <c r="AZ29" s="25" t="e">
        <f>(VLOOKUP($Y29,'[1]Material DB'!$A$3:$AF$113,'[1]Material DB'!AB$40,FALSE))/100*$S29</f>
        <v>#N/A</v>
      </c>
      <c r="BA29" s="25" t="e">
        <f>(VLOOKUP($Y29,'[1]Material DB'!$A$3:$AF$113,'[1]Material DB'!AC$40,FALSE))/100*$S29</f>
        <v>#N/A</v>
      </c>
      <c r="BB29" s="25" t="e">
        <f>(VLOOKUP($Y29,'[1]Material DB'!$A$3:$AF$113,'[1]Material DB'!AD$40,FALSE))/100*$S29</f>
        <v>#N/A</v>
      </c>
      <c r="BC29" s="25" t="e">
        <f>(VLOOKUP($Y29,'[1]Material DB'!$A$3:$AF$113,'[1]Material DB'!AE$40,FALSE))/100*$S29</f>
        <v>#N/A</v>
      </c>
      <c r="BD29" s="25" t="e">
        <f>(VLOOKUP($Y29,'[1]Material DB'!$A$3:$AF$113,'[1]Material DB'!AF$40,FALSE))/100*$S29</f>
        <v>#N/A</v>
      </c>
      <c r="BE29" s="40" t="e">
        <f t="shared" si="2"/>
        <v>#N/A</v>
      </c>
    </row>
    <row r="30" spans="1:57">
      <c r="A30" s="27"/>
      <c r="B30" s="28"/>
      <c r="C30" s="28"/>
      <c r="D30" s="28"/>
      <c r="E30" s="28"/>
      <c r="F30" s="28" t="s">
        <v>25</v>
      </c>
      <c r="G30" s="29"/>
      <c r="H30" s="30" t="s">
        <v>82</v>
      </c>
      <c r="I30" s="31"/>
      <c r="J30" s="31"/>
      <c r="K30" s="31" t="s">
        <v>52</v>
      </c>
      <c r="L30" s="15">
        <v>12</v>
      </c>
      <c r="M30" s="44"/>
      <c r="N30" s="45"/>
      <c r="O30" s="32"/>
      <c r="P30" s="32"/>
      <c r="Q30" s="32"/>
      <c r="R30" s="46"/>
      <c r="S30" s="35">
        <f t="shared" si="0"/>
        <v>0</v>
      </c>
      <c r="T30" s="36">
        <f t="shared" si="9"/>
        <v>0</v>
      </c>
      <c r="U30" s="151"/>
      <c r="V30" s="28"/>
      <c r="W30" s="42"/>
      <c r="X30" s="27"/>
      <c r="Y30" s="44"/>
      <c r="Z30" s="128" t="e">
        <f>(VLOOKUP($Y30,'[1]Material DB'!$A$3:$AF$113,'[1]Material DB'!B$40,FALSE))/100*$S30</f>
        <v>#N/A</v>
      </c>
      <c r="AA30" s="25" t="e">
        <f>(VLOOKUP($Y30,'[1]Material DB'!$A$3:$AF$113,'[1]Material DB'!C$40,FALSE))/100*$S30</f>
        <v>#N/A</v>
      </c>
      <c r="AB30" s="25" t="e">
        <f>(VLOOKUP($Y30,'[1]Material DB'!$A$3:$AF$113,'[1]Material DB'!D$40,FALSE))/100*$S30</f>
        <v>#N/A</v>
      </c>
      <c r="AC30" s="25" t="e">
        <f>(VLOOKUP($Y30,'[1]Material DB'!$A$3:$AF$113,'[1]Material DB'!E$40,FALSE))/100*$S30</f>
        <v>#N/A</v>
      </c>
      <c r="AD30" s="25" t="e">
        <f>(VLOOKUP($Y30,'[1]Material DB'!$A$3:$AF$113,'[1]Material DB'!F$40,FALSE))/100*$S30</f>
        <v>#N/A</v>
      </c>
      <c r="AE30" s="25" t="e">
        <f>(VLOOKUP($Y30,'[1]Material DB'!$A$3:$AF$113,'[1]Material DB'!G$40,FALSE))/100*$S30</f>
        <v>#N/A</v>
      </c>
      <c r="AF30" s="25" t="e">
        <f>(VLOOKUP($Y30,'[1]Material DB'!$A$3:$AF$113,'[1]Material DB'!H$40,FALSE))/100*$S30</f>
        <v>#N/A</v>
      </c>
      <c r="AG30" s="25" t="e">
        <f>(VLOOKUP($Y30,'[1]Material DB'!$A$3:$AF$113,'[1]Material DB'!I$40,FALSE))/100*$S30</f>
        <v>#N/A</v>
      </c>
      <c r="AH30" s="25" t="e">
        <f>(VLOOKUP($Y30,'[1]Material DB'!$A$3:$AF$113,'[1]Material DB'!J$40,FALSE))/100*$S30</f>
        <v>#N/A</v>
      </c>
      <c r="AI30" s="25" t="e">
        <f>(VLOOKUP($Y30,'[1]Material DB'!$A$3:$AF$113,'[1]Material DB'!K$40,FALSE))/100*$S30</f>
        <v>#N/A</v>
      </c>
      <c r="AJ30" s="25" t="e">
        <f>(VLOOKUP($Y30,'[1]Material DB'!$A$3:$AF$113,'[1]Material DB'!L$40,FALSE))/100*$S30</f>
        <v>#N/A</v>
      </c>
      <c r="AK30" s="25" t="e">
        <f>(VLOOKUP($Y30,'[1]Material DB'!$A$3:$AF$113,'[1]Material DB'!M$40,FALSE))/100*$S30</f>
        <v>#N/A</v>
      </c>
      <c r="AL30" s="25" t="e">
        <f>(VLOOKUP($Y30,'[1]Material DB'!$A$3:$AF$113,'[1]Material DB'!N$40,FALSE))/100*$S30</f>
        <v>#N/A</v>
      </c>
      <c r="AM30" s="25" t="e">
        <f>(VLOOKUP($Y30,'[1]Material DB'!$A$3:$AF$113,'[1]Material DB'!O$40,FALSE))/100*$S30</f>
        <v>#N/A</v>
      </c>
      <c r="AN30" s="25" t="e">
        <f>(VLOOKUP($Y30,'[1]Material DB'!$A$3:$AF$113,'[1]Material DB'!P$40,FALSE))/100*$S30</f>
        <v>#N/A</v>
      </c>
      <c r="AO30" s="25" t="e">
        <f>(VLOOKUP($Y30,'[1]Material DB'!$A$3:$AF$113,'[1]Material DB'!Q$40,FALSE))/100*$S30</f>
        <v>#N/A</v>
      </c>
      <c r="AP30" s="25" t="e">
        <f>(VLOOKUP($Y30,'[1]Material DB'!$A$3:$AF$113,'[1]Material DB'!R$40,FALSE))/100*$S30</f>
        <v>#N/A</v>
      </c>
      <c r="AQ30" s="25" t="e">
        <f>(VLOOKUP($Y30,'[1]Material DB'!$A$3:$AF$113,'[1]Material DB'!S$40,FALSE))/100*$S30</f>
        <v>#N/A</v>
      </c>
      <c r="AR30" s="25" t="e">
        <f>(VLOOKUP($Y30,'[1]Material DB'!$A$3:$AF$113,'[1]Material DB'!T$40,FALSE))/100*$S30</f>
        <v>#N/A</v>
      </c>
      <c r="AS30" s="25" t="e">
        <f>(VLOOKUP($Y30,'[1]Material DB'!$A$3:$AF$113,'[1]Material DB'!U$40,FALSE))/100*$S30</f>
        <v>#N/A</v>
      </c>
      <c r="AT30" s="25" t="e">
        <f>(VLOOKUP($Y30,'[1]Material DB'!$A$3:$AF$113,'[1]Material DB'!V$40,FALSE))/100*$S30</f>
        <v>#N/A</v>
      </c>
      <c r="AU30" s="25" t="e">
        <f>(VLOOKUP($Y30,'[1]Material DB'!$A$3:$AF$113,'[1]Material DB'!W$40,FALSE))/100*$S30</f>
        <v>#N/A</v>
      </c>
      <c r="AV30" s="25" t="e">
        <f>(VLOOKUP($Y30,'[1]Material DB'!$A$3:$AF$113,'[1]Material DB'!X$40,FALSE))/100*$S30</f>
        <v>#N/A</v>
      </c>
      <c r="AW30" s="25" t="e">
        <f>(VLOOKUP($Y30,'[1]Material DB'!$A$3:$AF$113,'[1]Material DB'!Y$40,FALSE))/100*$S30</f>
        <v>#N/A</v>
      </c>
      <c r="AX30" s="25" t="e">
        <f>(VLOOKUP($Y30,'[1]Material DB'!$A$3:$AF$113,'[1]Material DB'!Z$40,FALSE))/100*$S30</f>
        <v>#N/A</v>
      </c>
      <c r="AY30" s="25" t="e">
        <f>(VLOOKUP($Y30,'[1]Material DB'!$A$3:$AF$113,'[1]Material DB'!AA$40,FALSE))/100*$S30</f>
        <v>#N/A</v>
      </c>
      <c r="AZ30" s="25" t="e">
        <f>(VLOOKUP($Y30,'[1]Material DB'!$A$3:$AF$113,'[1]Material DB'!AB$40,FALSE))/100*$S30</f>
        <v>#N/A</v>
      </c>
      <c r="BA30" s="25" t="e">
        <f>(VLOOKUP($Y30,'[1]Material DB'!$A$3:$AF$113,'[1]Material DB'!AC$40,FALSE))/100*$S30</f>
        <v>#N/A</v>
      </c>
      <c r="BB30" s="25" t="e">
        <f>(VLOOKUP($Y30,'[1]Material DB'!$A$3:$AF$113,'[1]Material DB'!AD$40,FALSE))/100*$S30</f>
        <v>#N/A</v>
      </c>
      <c r="BC30" s="25" t="e">
        <f>(VLOOKUP($Y30,'[1]Material DB'!$A$3:$AF$113,'[1]Material DB'!AE$40,FALSE))/100*$S30</f>
        <v>#N/A</v>
      </c>
      <c r="BD30" s="25" t="e">
        <f>(VLOOKUP($Y30,'[1]Material DB'!$A$3:$AF$113,'[1]Material DB'!AF$40,FALSE))/100*$S30</f>
        <v>#N/A</v>
      </c>
      <c r="BE30" s="40" t="e">
        <f t="shared" si="2"/>
        <v>#N/A</v>
      </c>
    </row>
    <row r="31" spans="1:57">
      <c r="A31" s="10"/>
      <c r="B31" s="11"/>
      <c r="C31" s="11"/>
      <c r="D31" s="11"/>
      <c r="E31" s="11"/>
      <c r="F31" s="11" t="s">
        <v>25</v>
      </c>
      <c r="G31" s="83"/>
      <c r="H31" s="13" t="s">
        <v>83</v>
      </c>
      <c r="I31" s="14"/>
      <c r="J31" s="14"/>
      <c r="K31" s="14" t="s">
        <v>53</v>
      </c>
      <c r="L31" s="15">
        <v>2</v>
      </c>
      <c r="M31" s="44"/>
      <c r="N31" s="45"/>
      <c r="O31" s="32"/>
      <c r="P31" s="32"/>
      <c r="Q31" s="32"/>
      <c r="R31" s="46"/>
      <c r="S31" s="35">
        <f t="shared" si="0"/>
        <v>0</v>
      </c>
      <c r="T31" s="36">
        <f t="shared" si="9"/>
        <v>0</v>
      </c>
      <c r="U31" s="151"/>
      <c r="V31" s="28"/>
      <c r="W31" s="37"/>
      <c r="X31" s="130"/>
      <c r="Y31" s="44"/>
      <c r="Z31" s="128" t="e">
        <f>(VLOOKUP($Y31,'[1]Material DB'!$A$3:$AF$113,'[1]Material DB'!B$40,FALSE))/100*$S31</f>
        <v>#N/A</v>
      </c>
      <c r="AA31" s="25" t="e">
        <f>(VLOOKUP($Y31,'[1]Material DB'!$A$3:$AF$113,'[1]Material DB'!C$40,FALSE))/100*$S31</f>
        <v>#N/A</v>
      </c>
      <c r="AB31" s="25" t="e">
        <f>(VLOOKUP($Y31,'[1]Material DB'!$A$3:$AF$113,'[1]Material DB'!D$40,FALSE))/100*$S31</f>
        <v>#N/A</v>
      </c>
      <c r="AC31" s="25" t="e">
        <f>(VLOOKUP($Y31,'[1]Material DB'!$A$3:$AF$113,'[1]Material DB'!E$40,FALSE))/100*$S31</f>
        <v>#N/A</v>
      </c>
      <c r="AD31" s="25" t="e">
        <f>(VLOOKUP($Y31,'[1]Material DB'!$A$3:$AF$113,'[1]Material DB'!F$40,FALSE))/100*$S31</f>
        <v>#N/A</v>
      </c>
      <c r="AE31" s="25" t="e">
        <f>(VLOOKUP($Y31,'[1]Material DB'!$A$3:$AF$113,'[1]Material DB'!G$40,FALSE))/100*$S31</f>
        <v>#N/A</v>
      </c>
      <c r="AF31" s="25" t="e">
        <f>(VLOOKUP($Y31,'[1]Material DB'!$A$3:$AF$113,'[1]Material DB'!H$40,FALSE))/100*$S31</f>
        <v>#N/A</v>
      </c>
      <c r="AG31" s="25" t="e">
        <f>(VLOOKUP($Y31,'[1]Material DB'!$A$3:$AF$113,'[1]Material DB'!I$40,FALSE))/100*$S31</f>
        <v>#N/A</v>
      </c>
      <c r="AH31" s="25" t="e">
        <f>(VLOOKUP($Y31,'[1]Material DB'!$A$3:$AF$113,'[1]Material DB'!J$40,FALSE))/100*$S31</f>
        <v>#N/A</v>
      </c>
      <c r="AI31" s="25" t="e">
        <f>(VLOOKUP($Y31,'[1]Material DB'!$A$3:$AF$113,'[1]Material DB'!K$40,FALSE))/100*$S31</f>
        <v>#N/A</v>
      </c>
      <c r="AJ31" s="25" t="e">
        <f>(VLOOKUP($Y31,'[1]Material DB'!$A$3:$AF$113,'[1]Material DB'!L$40,FALSE))/100*$S31</f>
        <v>#N/A</v>
      </c>
      <c r="AK31" s="25" t="e">
        <f>(VLOOKUP($Y31,'[1]Material DB'!$A$3:$AF$113,'[1]Material DB'!M$40,FALSE))/100*$S31</f>
        <v>#N/A</v>
      </c>
      <c r="AL31" s="25" t="e">
        <f>(VLOOKUP($Y31,'[1]Material DB'!$A$3:$AF$113,'[1]Material DB'!N$40,FALSE))/100*$S31</f>
        <v>#N/A</v>
      </c>
      <c r="AM31" s="25" t="e">
        <f>(VLOOKUP($Y31,'[1]Material DB'!$A$3:$AF$113,'[1]Material DB'!O$40,FALSE))/100*$S31</f>
        <v>#N/A</v>
      </c>
      <c r="AN31" s="25" t="e">
        <f>(VLOOKUP($Y31,'[1]Material DB'!$A$3:$AF$113,'[1]Material DB'!P$40,FALSE))/100*$S31</f>
        <v>#N/A</v>
      </c>
      <c r="AO31" s="25" t="e">
        <f>(VLOOKUP($Y31,'[1]Material DB'!$A$3:$AF$113,'[1]Material DB'!Q$40,FALSE))/100*$S31</f>
        <v>#N/A</v>
      </c>
      <c r="AP31" s="25" t="e">
        <f>(VLOOKUP($Y31,'[1]Material DB'!$A$3:$AF$113,'[1]Material DB'!R$40,FALSE))/100*$S31</f>
        <v>#N/A</v>
      </c>
      <c r="AQ31" s="25" t="e">
        <f>(VLOOKUP($Y31,'[1]Material DB'!$A$3:$AF$113,'[1]Material DB'!S$40,FALSE))/100*$S31</f>
        <v>#N/A</v>
      </c>
      <c r="AR31" s="25" t="e">
        <f>(VLOOKUP($Y31,'[1]Material DB'!$A$3:$AF$113,'[1]Material DB'!T$40,FALSE))/100*$S31</f>
        <v>#N/A</v>
      </c>
      <c r="AS31" s="25" t="e">
        <f>(VLOOKUP($Y31,'[1]Material DB'!$A$3:$AF$113,'[1]Material DB'!U$40,FALSE))/100*$S31</f>
        <v>#N/A</v>
      </c>
      <c r="AT31" s="25" t="e">
        <f>(VLOOKUP($Y31,'[1]Material DB'!$A$3:$AF$113,'[1]Material DB'!V$40,FALSE))/100*$S31</f>
        <v>#N/A</v>
      </c>
      <c r="AU31" s="25" t="e">
        <f>(VLOOKUP($Y31,'[1]Material DB'!$A$3:$AF$113,'[1]Material DB'!W$40,FALSE))/100*$S31</f>
        <v>#N/A</v>
      </c>
      <c r="AV31" s="25" t="e">
        <f>(VLOOKUP($Y31,'[1]Material DB'!$A$3:$AF$113,'[1]Material DB'!X$40,FALSE))/100*$S31</f>
        <v>#N/A</v>
      </c>
      <c r="AW31" s="25" t="e">
        <f>(VLOOKUP($Y31,'[1]Material DB'!$A$3:$AF$113,'[1]Material DB'!Y$40,FALSE))/100*$S31</f>
        <v>#N/A</v>
      </c>
      <c r="AX31" s="25" t="e">
        <f>(VLOOKUP($Y31,'[1]Material DB'!$A$3:$AF$113,'[1]Material DB'!Z$40,FALSE))/100*$S31</f>
        <v>#N/A</v>
      </c>
      <c r="AY31" s="25" t="e">
        <f>(VLOOKUP($Y31,'[1]Material DB'!$A$3:$AF$113,'[1]Material DB'!AA$40,FALSE))/100*$S31</f>
        <v>#N/A</v>
      </c>
      <c r="AZ31" s="25" t="e">
        <f>(VLOOKUP($Y31,'[1]Material DB'!$A$3:$AF$113,'[1]Material DB'!AB$40,FALSE))/100*$S31</f>
        <v>#N/A</v>
      </c>
      <c r="BA31" s="25" t="e">
        <f>(VLOOKUP($Y31,'[1]Material DB'!$A$3:$AF$113,'[1]Material DB'!AC$40,FALSE))/100*$S31</f>
        <v>#N/A</v>
      </c>
      <c r="BB31" s="25" t="e">
        <f>(VLOOKUP($Y31,'[1]Material DB'!$A$3:$AF$113,'[1]Material DB'!AD$40,FALSE))/100*$S31</f>
        <v>#N/A</v>
      </c>
      <c r="BC31" s="25" t="e">
        <f>(VLOOKUP($Y31,'[1]Material DB'!$A$3:$AF$113,'[1]Material DB'!AE$40,FALSE))/100*$S31</f>
        <v>#N/A</v>
      </c>
      <c r="BD31" s="25" t="e">
        <f>(VLOOKUP($Y31,'[1]Material DB'!$A$3:$AF$113,'[1]Material DB'!AF$40,FALSE))/100*$S31</f>
        <v>#N/A</v>
      </c>
      <c r="BE31" s="26" t="e">
        <f t="shared" si="2"/>
        <v>#N/A</v>
      </c>
    </row>
    <row r="32" spans="1:57">
      <c r="A32" s="27"/>
      <c r="B32" s="28"/>
      <c r="C32" s="28"/>
      <c r="D32" s="28"/>
      <c r="E32" s="28"/>
      <c r="F32" s="28" t="s">
        <v>25</v>
      </c>
      <c r="G32" s="29"/>
      <c r="H32" s="30" t="s">
        <v>84</v>
      </c>
      <c r="I32" s="31"/>
      <c r="J32" s="31"/>
      <c r="K32" s="31" t="s">
        <v>54</v>
      </c>
      <c r="L32" s="15">
        <v>2</v>
      </c>
      <c r="M32" s="44"/>
      <c r="N32" s="45"/>
      <c r="O32" s="32"/>
      <c r="P32" s="32"/>
      <c r="Q32" s="32"/>
      <c r="R32" s="46"/>
      <c r="S32" s="35">
        <f t="shared" si="0"/>
        <v>0</v>
      </c>
      <c r="T32" s="36">
        <f t="shared" si="9"/>
        <v>0</v>
      </c>
      <c r="U32" s="151"/>
      <c r="V32" s="28"/>
      <c r="W32" s="37"/>
      <c r="X32" s="130"/>
      <c r="Y32" s="131"/>
      <c r="Z32" s="128" t="e">
        <f>(VLOOKUP($Y32,'[1]Material DB'!$A$3:$AF$113,'[1]Material DB'!B$40,FALSE))/100*$S32</f>
        <v>#N/A</v>
      </c>
      <c r="AA32" s="25" t="e">
        <f>(VLOOKUP($Y32,'[1]Material DB'!$A$3:$AF$113,'[1]Material DB'!C$40,FALSE))/100*$S32</f>
        <v>#N/A</v>
      </c>
      <c r="AB32" s="25" t="e">
        <f>(VLOOKUP($Y32,'[1]Material DB'!$A$3:$AF$113,'[1]Material DB'!D$40,FALSE))/100*$S32</f>
        <v>#N/A</v>
      </c>
      <c r="AC32" s="25" t="e">
        <f>(VLOOKUP($Y32,'[1]Material DB'!$A$3:$AF$113,'[1]Material DB'!E$40,FALSE))/100*$S32</f>
        <v>#N/A</v>
      </c>
      <c r="AD32" s="25" t="e">
        <f>(VLOOKUP($Y32,'[1]Material DB'!$A$3:$AF$113,'[1]Material DB'!F$40,FALSE))/100*$S32</f>
        <v>#N/A</v>
      </c>
      <c r="AE32" s="25" t="e">
        <f>(VLOOKUP($Y32,'[1]Material DB'!$A$3:$AF$113,'[1]Material DB'!G$40,FALSE))/100*$S32</f>
        <v>#N/A</v>
      </c>
      <c r="AF32" s="25" t="e">
        <f>(VLOOKUP($Y32,'[1]Material DB'!$A$3:$AF$113,'[1]Material DB'!H$40,FALSE))/100*$S32</f>
        <v>#N/A</v>
      </c>
      <c r="AG32" s="25" t="e">
        <f>(VLOOKUP($Y32,'[1]Material DB'!$A$3:$AF$113,'[1]Material DB'!I$40,FALSE))/100*$S32</f>
        <v>#N/A</v>
      </c>
      <c r="AH32" s="25" t="e">
        <f>(VLOOKUP($Y32,'[1]Material DB'!$A$3:$AF$113,'[1]Material DB'!J$40,FALSE))/100*$S32</f>
        <v>#N/A</v>
      </c>
      <c r="AI32" s="25" t="e">
        <f>(VLOOKUP($Y32,'[1]Material DB'!$A$3:$AF$113,'[1]Material DB'!K$40,FALSE))/100*$S32</f>
        <v>#N/A</v>
      </c>
      <c r="AJ32" s="25" t="e">
        <f>(VLOOKUP($Y32,'[1]Material DB'!$A$3:$AF$113,'[1]Material DB'!L$40,FALSE))/100*$S32</f>
        <v>#N/A</v>
      </c>
      <c r="AK32" s="25" t="e">
        <f>(VLOOKUP($Y32,'[1]Material DB'!$A$3:$AF$113,'[1]Material DB'!M$40,FALSE))/100*$S32</f>
        <v>#N/A</v>
      </c>
      <c r="AL32" s="25" t="e">
        <f>(VLOOKUP($Y32,'[1]Material DB'!$A$3:$AF$113,'[1]Material DB'!N$40,FALSE))/100*$S32</f>
        <v>#N/A</v>
      </c>
      <c r="AM32" s="25" t="e">
        <f>(VLOOKUP($Y32,'[1]Material DB'!$A$3:$AF$113,'[1]Material DB'!O$40,FALSE))/100*$S32</f>
        <v>#N/A</v>
      </c>
      <c r="AN32" s="25" t="e">
        <f>(VLOOKUP($Y32,'[1]Material DB'!$A$3:$AF$113,'[1]Material DB'!P$40,FALSE))/100*$S32</f>
        <v>#N/A</v>
      </c>
      <c r="AO32" s="25" t="e">
        <f>(VLOOKUP($Y32,'[1]Material DB'!$A$3:$AF$113,'[1]Material DB'!Q$40,FALSE))/100*$S32</f>
        <v>#N/A</v>
      </c>
      <c r="AP32" s="25" t="e">
        <f>(VLOOKUP($Y32,'[1]Material DB'!$A$3:$AF$113,'[1]Material DB'!R$40,FALSE))/100*$S32</f>
        <v>#N/A</v>
      </c>
      <c r="AQ32" s="25" t="e">
        <f>(VLOOKUP($Y32,'[1]Material DB'!$A$3:$AF$113,'[1]Material DB'!S$40,FALSE))/100*$S32</f>
        <v>#N/A</v>
      </c>
      <c r="AR32" s="25" t="e">
        <f>(VLOOKUP($Y32,'[1]Material DB'!$A$3:$AF$113,'[1]Material DB'!T$40,FALSE))/100*$S32</f>
        <v>#N/A</v>
      </c>
      <c r="AS32" s="25" t="e">
        <f>(VLOOKUP($Y32,'[1]Material DB'!$A$3:$AF$113,'[1]Material DB'!U$40,FALSE))/100*$S32</f>
        <v>#N/A</v>
      </c>
      <c r="AT32" s="25" t="e">
        <f>(VLOOKUP($Y32,'[1]Material DB'!$A$3:$AF$113,'[1]Material DB'!V$40,FALSE))/100*$S32</f>
        <v>#N/A</v>
      </c>
      <c r="AU32" s="25" t="e">
        <f>(VLOOKUP($Y32,'[1]Material DB'!$A$3:$AF$113,'[1]Material DB'!W$40,FALSE))/100*$S32</f>
        <v>#N/A</v>
      </c>
      <c r="AV32" s="25" t="e">
        <f>(VLOOKUP($Y32,'[1]Material DB'!$A$3:$AF$113,'[1]Material DB'!X$40,FALSE))/100*$S32</f>
        <v>#N/A</v>
      </c>
      <c r="AW32" s="25" t="e">
        <f>(VLOOKUP($Y32,'[1]Material DB'!$A$3:$AF$113,'[1]Material DB'!Y$40,FALSE))/100*$S32</f>
        <v>#N/A</v>
      </c>
      <c r="AX32" s="25" t="e">
        <f>(VLOOKUP($Y32,'[1]Material DB'!$A$3:$AF$113,'[1]Material DB'!Z$40,FALSE))/100*$S32</f>
        <v>#N/A</v>
      </c>
      <c r="AY32" s="25" t="e">
        <f>(VLOOKUP($Y32,'[1]Material DB'!$A$3:$AF$113,'[1]Material DB'!AA$40,FALSE))/100*$S32</f>
        <v>#N/A</v>
      </c>
      <c r="AZ32" s="25" t="e">
        <f>(VLOOKUP($Y32,'[1]Material DB'!$A$3:$AF$113,'[1]Material DB'!AB$40,FALSE))/100*$S32</f>
        <v>#N/A</v>
      </c>
      <c r="BA32" s="25" t="e">
        <f>(VLOOKUP($Y32,'[1]Material DB'!$A$3:$AF$113,'[1]Material DB'!AC$40,FALSE))/100*$S32</f>
        <v>#N/A</v>
      </c>
      <c r="BB32" s="25" t="e">
        <f>(VLOOKUP($Y32,'[1]Material DB'!$A$3:$AF$113,'[1]Material DB'!AD$40,FALSE))/100*$S32</f>
        <v>#N/A</v>
      </c>
      <c r="BC32" s="25" t="e">
        <f>(VLOOKUP($Y32,'[1]Material DB'!$A$3:$AF$113,'[1]Material DB'!AE$40,FALSE))/100*$S32</f>
        <v>#N/A</v>
      </c>
      <c r="BD32" s="25" t="e">
        <f>(VLOOKUP($Y32,'[1]Material DB'!$A$3:$AF$113,'[1]Material DB'!AF$40,FALSE))/100*$S32</f>
        <v>#N/A</v>
      </c>
      <c r="BE32" s="40" t="e">
        <f t="shared" si="2"/>
        <v>#N/A</v>
      </c>
    </row>
    <row r="33" spans="1:57">
      <c r="A33" s="27"/>
      <c r="B33" s="28"/>
      <c r="C33" s="28"/>
      <c r="D33" s="28"/>
      <c r="E33" s="28"/>
      <c r="F33" s="28" t="s">
        <v>25</v>
      </c>
      <c r="G33" s="29"/>
      <c r="H33" s="30" t="s">
        <v>79</v>
      </c>
      <c r="I33" s="31"/>
      <c r="J33" s="31"/>
      <c r="K33" s="31" t="s">
        <v>49</v>
      </c>
      <c r="L33" s="15">
        <v>1</v>
      </c>
      <c r="M33" s="44"/>
      <c r="N33" s="45"/>
      <c r="O33" s="32"/>
      <c r="P33" s="32"/>
      <c r="Q33" s="32"/>
      <c r="R33" s="50"/>
      <c r="S33" s="35">
        <f t="shared" si="0"/>
        <v>0</v>
      </c>
      <c r="T33" s="36">
        <f t="shared" si="9"/>
        <v>0</v>
      </c>
      <c r="U33" s="151"/>
      <c r="V33" s="28"/>
      <c r="W33" s="42"/>
      <c r="X33" s="27"/>
      <c r="Y33" s="132"/>
      <c r="Z33" s="128" t="e">
        <f>(VLOOKUP($Y33,'[1]Material DB'!$A$3:$AF$113,'[1]Material DB'!B$40,FALSE))/100*$S33</f>
        <v>#N/A</v>
      </c>
      <c r="AA33" s="25" t="e">
        <f>(VLOOKUP($Y33,'[1]Material DB'!$A$3:$AF$113,'[1]Material DB'!C$40,FALSE))/100*$S33</f>
        <v>#N/A</v>
      </c>
      <c r="AB33" s="25" t="e">
        <f>(VLOOKUP($Y33,'[1]Material DB'!$A$3:$AF$113,'[1]Material DB'!D$40,FALSE))/100*$S33</f>
        <v>#N/A</v>
      </c>
      <c r="AC33" s="25" t="e">
        <f>(VLOOKUP($Y33,'[1]Material DB'!$A$3:$AF$113,'[1]Material DB'!E$40,FALSE))/100*$S33</f>
        <v>#N/A</v>
      </c>
      <c r="AD33" s="25" t="e">
        <f>(VLOOKUP($Y33,'[1]Material DB'!$A$3:$AF$113,'[1]Material DB'!F$40,FALSE))/100*$S33</f>
        <v>#N/A</v>
      </c>
      <c r="AE33" s="25" t="e">
        <f>(VLOOKUP($Y33,'[1]Material DB'!$A$3:$AF$113,'[1]Material DB'!G$40,FALSE))/100*$S33</f>
        <v>#N/A</v>
      </c>
      <c r="AF33" s="25" t="e">
        <f>(VLOOKUP($Y33,'[1]Material DB'!$A$3:$AF$113,'[1]Material DB'!H$40,FALSE))/100*$S33</f>
        <v>#N/A</v>
      </c>
      <c r="AG33" s="25" t="e">
        <f>(VLOOKUP($Y33,'[1]Material DB'!$A$3:$AF$113,'[1]Material DB'!I$40,FALSE))/100*$S33</f>
        <v>#N/A</v>
      </c>
      <c r="AH33" s="25" t="e">
        <f>(VLOOKUP($Y33,'[1]Material DB'!$A$3:$AF$113,'[1]Material DB'!J$40,FALSE))/100*$S33</f>
        <v>#N/A</v>
      </c>
      <c r="AI33" s="25" t="e">
        <f>(VLOOKUP($Y33,'[1]Material DB'!$A$3:$AF$113,'[1]Material DB'!K$40,FALSE))/100*$S33</f>
        <v>#N/A</v>
      </c>
      <c r="AJ33" s="25" t="e">
        <f>(VLOOKUP($Y33,'[1]Material DB'!$A$3:$AF$113,'[1]Material DB'!L$40,FALSE))/100*$S33</f>
        <v>#N/A</v>
      </c>
      <c r="AK33" s="25" t="e">
        <f>(VLOOKUP($Y33,'[1]Material DB'!$A$3:$AF$113,'[1]Material DB'!M$40,FALSE))/100*$S33</f>
        <v>#N/A</v>
      </c>
      <c r="AL33" s="25" t="e">
        <f>(VLOOKUP($Y33,'[1]Material DB'!$A$3:$AF$113,'[1]Material DB'!N$40,FALSE))/100*$S33</f>
        <v>#N/A</v>
      </c>
      <c r="AM33" s="25" t="e">
        <f>(VLOOKUP($Y33,'[1]Material DB'!$A$3:$AF$113,'[1]Material DB'!O$40,FALSE))/100*$S33</f>
        <v>#N/A</v>
      </c>
      <c r="AN33" s="25" t="e">
        <f>(VLOOKUP($Y33,'[1]Material DB'!$A$3:$AF$113,'[1]Material DB'!P$40,FALSE))/100*$S33</f>
        <v>#N/A</v>
      </c>
      <c r="AO33" s="25" t="e">
        <f>(VLOOKUP($Y33,'[1]Material DB'!$A$3:$AF$113,'[1]Material DB'!Q$40,FALSE))/100*$S33</f>
        <v>#N/A</v>
      </c>
      <c r="AP33" s="25" t="e">
        <f>(VLOOKUP($Y33,'[1]Material DB'!$A$3:$AF$113,'[1]Material DB'!R$40,FALSE))/100*$S33</f>
        <v>#N/A</v>
      </c>
      <c r="AQ33" s="25" t="e">
        <f>(VLOOKUP($Y33,'[1]Material DB'!$A$3:$AF$113,'[1]Material DB'!S$40,FALSE))/100*$S33</f>
        <v>#N/A</v>
      </c>
      <c r="AR33" s="25" t="e">
        <f>(VLOOKUP($Y33,'[1]Material DB'!$A$3:$AF$113,'[1]Material DB'!T$40,FALSE))/100*$S33</f>
        <v>#N/A</v>
      </c>
      <c r="AS33" s="25" t="e">
        <f>(VLOOKUP($Y33,'[1]Material DB'!$A$3:$AF$113,'[1]Material DB'!U$40,FALSE))/100*$S33</f>
        <v>#N/A</v>
      </c>
      <c r="AT33" s="25" t="e">
        <f>(VLOOKUP($Y33,'[1]Material DB'!$A$3:$AF$113,'[1]Material DB'!V$40,FALSE))/100*$S33</f>
        <v>#N/A</v>
      </c>
      <c r="AU33" s="25" t="e">
        <f>(VLOOKUP($Y33,'[1]Material DB'!$A$3:$AF$113,'[1]Material DB'!W$40,FALSE))/100*$S33</f>
        <v>#N/A</v>
      </c>
      <c r="AV33" s="25" t="e">
        <f>(VLOOKUP($Y33,'[1]Material DB'!$A$3:$AF$113,'[1]Material DB'!X$40,FALSE))/100*$S33</f>
        <v>#N/A</v>
      </c>
      <c r="AW33" s="25" t="e">
        <f>(VLOOKUP($Y33,'[1]Material DB'!$A$3:$AF$113,'[1]Material DB'!Y$40,FALSE))/100*$S33</f>
        <v>#N/A</v>
      </c>
      <c r="AX33" s="25" t="e">
        <f>(VLOOKUP($Y33,'[1]Material DB'!$A$3:$AF$113,'[1]Material DB'!Z$40,FALSE))/100*$S33</f>
        <v>#N/A</v>
      </c>
      <c r="AY33" s="25" t="e">
        <f>(VLOOKUP($Y33,'[1]Material DB'!$A$3:$AF$113,'[1]Material DB'!AA$40,FALSE))/100*$S33</f>
        <v>#N/A</v>
      </c>
      <c r="AZ33" s="25" t="e">
        <f>(VLOOKUP($Y33,'[1]Material DB'!$A$3:$AF$113,'[1]Material DB'!AB$40,FALSE))/100*$S33</f>
        <v>#N/A</v>
      </c>
      <c r="BA33" s="25" t="e">
        <f>(VLOOKUP($Y33,'[1]Material DB'!$A$3:$AF$113,'[1]Material DB'!AC$40,FALSE))/100*$S33</f>
        <v>#N/A</v>
      </c>
      <c r="BB33" s="25" t="e">
        <f>(VLOOKUP($Y33,'[1]Material DB'!$A$3:$AF$113,'[1]Material DB'!AD$40,FALSE))/100*$S33</f>
        <v>#N/A</v>
      </c>
      <c r="BC33" s="25" t="e">
        <f>(VLOOKUP($Y33,'[1]Material DB'!$A$3:$AF$113,'[1]Material DB'!AE$40,FALSE))/100*$S33</f>
        <v>#N/A</v>
      </c>
      <c r="BD33" s="25" t="e">
        <f>(VLOOKUP($Y33,'[1]Material DB'!$A$3:$AF$113,'[1]Material DB'!AF$40,FALSE))/100*$S33</f>
        <v>#N/A</v>
      </c>
      <c r="BE33" s="40" t="e">
        <f t="shared" si="2"/>
        <v>#N/A</v>
      </c>
    </row>
    <row r="34" spans="1:57">
      <c r="A34" s="27"/>
      <c r="B34" s="28"/>
      <c r="C34" s="28"/>
      <c r="D34" s="28"/>
      <c r="E34" s="28" t="s">
        <v>25</v>
      </c>
      <c r="F34" s="28"/>
      <c r="G34" s="29"/>
      <c r="H34" s="30" t="s">
        <v>85</v>
      </c>
      <c r="I34" s="31"/>
      <c r="J34" s="31"/>
      <c r="K34" s="31" t="s">
        <v>55</v>
      </c>
      <c r="L34" s="15">
        <v>1</v>
      </c>
      <c r="M34" s="44"/>
      <c r="N34" s="45"/>
      <c r="O34" s="32"/>
      <c r="P34" s="32"/>
      <c r="Q34" s="32"/>
      <c r="R34" s="46"/>
      <c r="S34" s="35">
        <f t="shared" si="0"/>
        <v>0</v>
      </c>
      <c r="T34" s="36">
        <f t="shared" si="9"/>
        <v>0</v>
      </c>
      <c r="U34" s="151"/>
      <c r="V34" s="28"/>
      <c r="W34" s="42"/>
      <c r="X34" s="27"/>
      <c r="Y34" s="44"/>
      <c r="Z34" s="128" t="e">
        <f>(VLOOKUP($Y34,'[1]Material DB'!$A$3:$AF$113,'[1]Material DB'!B$40,FALSE))/100*$S34</f>
        <v>#N/A</v>
      </c>
      <c r="AA34" s="25" t="e">
        <f>(VLOOKUP($Y34,'[1]Material DB'!$A$3:$AF$113,'[1]Material DB'!C$40,FALSE))/100*$S34</f>
        <v>#N/A</v>
      </c>
      <c r="AB34" s="25" t="e">
        <f>(VLOOKUP($Y34,'[1]Material DB'!$A$3:$AF$113,'[1]Material DB'!D$40,FALSE))/100*$S34</f>
        <v>#N/A</v>
      </c>
      <c r="AC34" s="25" t="e">
        <f>(VLOOKUP($Y34,'[1]Material DB'!$A$3:$AF$113,'[1]Material DB'!E$40,FALSE))/100*$S34</f>
        <v>#N/A</v>
      </c>
      <c r="AD34" s="25" t="e">
        <f>(VLOOKUP($Y34,'[1]Material DB'!$A$3:$AF$113,'[1]Material DB'!F$40,FALSE))/100*$S34</f>
        <v>#N/A</v>
      </c>
      <c r="AE34" s="25" t="e">
        <f>(VLOOKUP($Y34,'[1]Material DB'!$A$3:$AF$113,'[1]Material DB'!G$40,FALSE))/100*$S34</f>
        <v>#N/A</v>
      </c>
      <c r="AF34" s="25" t="e">
        <f>(VLOOKUP($Y34,'[1]Material DB'!$A$3:$AF$113,'[1]Material DB'!H$40,FALSE))/100*$S34</f>
        <v>#N/A</v>
      </c>
      <c r="AG34" s="25" t="e">
        <f>(VLOOKUP($Y34,'[1]Material DB'!$A$3:$AF$113,'[1]Material DB'!I$40,FALSE))/100*$S34</f>
        <v>#N/A</v>
      </c>
      <c r="AH34" s="25" t="e">
        <f>(VLOOKUP($Y34,'[1]Material DB'!$A$3:$AF$113,'[1]Material DB'!J$40,FALSE))/100*$S34</f>
        <v>#N/A</v>
      </c>
      <c r="AI34" s="25" t="e">
        <f>(VLOOKUP($Y34,'[1]Material DB'!$A$3:$AF$113,'[1]Material DB'!K$40,FALSE))/100*$S34</f>
        <v>#N/A</v>
      </c>
      <c r="AJ34" s="25" t="e">
        <f>(VLOOKUP($Y34,'[1]Material DB'!$A$3:$AF$113,'[1]Material DB'!L$40,FALSE))/100*$S34</f>
        <v>#N/A</v>
      </c>
      <c r="AK34" s="25" t="e">
        <f>(VLOOKUP($Y34,'[1]Material DB'!$A$3:$AF$113,'[1]Material DB'!M$40,FALSE))/100*$S34</f>
        <v>#N/A</v>
      </c>
      <c r="AL34" s="25" t="e">
        <f>(VLOOKUP($Y34,'[1]Material DB'!$A$3:$AF$113,'[1]Material DB'!N$40,FALSE))/100*$S34</f>
        <v>#N/A</v>
      </c>
      <c r="AM34" s="25" t="e">
        <f>(VLOOKUP($Y34,'[1]Material DB'!$A$3:$AF$113,'[1]Material DB'!O$40,FALSE))/100*$S34</f>
        <v>#N/A</v>
      </c>
      <c r="AN34" s="25" t="e">
        <f>(VLOOKUP($Y34,'[1]Material DB'!$A$3:$AF$113,'[1]Material DB'!P$40,FALSE))/100*$S34</f>
        <v>#N/A</v>
      </c>
      <c r="AO34" s="25" t="e">
        <f>(VLOOKUP($Y34,'[1]Material DB'!$A$3:$AF$113,'[1]Material DB'!Q$40,FALSE))/100*$S34</f>
        <v>#N/A</v>
      </c>
      <c r="AP34" s="25" t="e">
        <f>(VLOOKUP($Y34,'[1]Material DB'!$A$3:$AF$113,'[1]Material DB'!R$40,FALSE))/100*$S34</f>
        <v>#N/A</v>
      </c>
      <c r="AQ34" s="25" t="e">
        <f>(VLOOKUP($Y34,'[1]Material DB'!$A$3:$AF$113,'[1]Material DB'!S$40,FALSE))/100*$S34</f>
        <v>#N/A</v>
      </c>
      <c r="AR34" s="25" t="e">
        <f>(VLOOKUP($Y34,'[1]Material DB'!$A$3:$AF$113,'[1]Material DB'!T$40,FALSE))/100*$S34</f>
        <v>#N/A</v>
      </c>
      <c r="AS34" s="25" t="e">
        <f>(VLOOKUP($Y34,'[1]Material DB'!$A$3:$AF$113,'[1]Material DB'!U$40,FALSE))/100*$S34</f>
        <v>#N/A</v>
      </c>
      <c r="AT34" s="25" t="e">
        <f>(VLOOKUP($Y34,'[1]Material DB'!$A$3:$AF$113,'[1]Material DB'!V$40,FALSE))/100*$S34</f>
        <v>#N/A</v>
      </c>
      <c r="AU34" s="25" t="e">
        <f>(VLOOKUP($Y34,'[1]Material DB'!$A$3:$AF$113,'[1]Material DB'!W$40,FALSE))/100*$S34</f>
        <v>#N/A</v>
      </c>
      <c r="AV34" s="25" t="e">
        <f>(VLOOKUP($Y34,'[1]Material DB'!$A$3:$AF$113,'[1]Material DB'!X$40,FALSE))/100*$S34</f>
        <v>#N/A</v>
      </c>
      <c r="AW34" s="25" t="e">
        <f>(VLOOKUP($Y34,'[1]Material DB'!$A$3:$AF$113,'[1]Material DB'!Y$40,FALSE))/100*$S34</f>
        <v>#N/A</v>
      </c>
      <c r="AX34" s="25" t="e">
        <f>(VLOOKUP($Y34,'[1]Material DB'!$A$3:$AF$113,'[1]Material DB'!Z$40,FALSE))/100*$S34</f>
        <v>#N/A</v>
      </c>
      <c r="AY34" s="25" t="e">
        <f>(VLOOKUP($Y34,'[1]Material DB'!$A$3:$AF$113,'[1]Material DB'!AA$40,FALSE))/100*$S34</f>
        <v>#N/A</v>
      </c>
      <c r="AZ34" s="25" t="e">
        <f>(VLOOKUP($Y34,'[1]Material DB'!$A$3:$AF$113,'[1]Material DB'!AB$40,FALSE))/100*$S34</f>
        <v>#N/A</v>
      </c>
      <c r="BA34" s="25" t="e">
        <f>(VLOOKUP($Y34,'[1]Material DB'!$A$3:$AF$113,'[1]Material DB'!AC$40,FALSE))/100*$S34</f>
        <v>#N/A</v>
      </c>
      <c r="BB34" s="25" t="e">
        <f>(VLOOKUP($Y34,'[1]Material DB'!$A$3:$AF$113,'[1]Material DB'!AD$40,FALSE))/100*$S34</f>
        <v>#N/A</v>
      </c>
      <c r="BC34" s="25" t="e">
        <f>(VLOOKUP($Y34,'[1]Material DB'!$A$3:$AF$113,'[1]Material DB'!AE$40,FALSE))/100*$S34</f>
        <v>#N/A</v>
      </c>
      <c r="BD34" s="25" t="e">
        <f>(VLOOKUP($Y34,'[1]Material DB'!$A$3:$AF$113,'[1]Material DB'!AF$40,FALSE))/100*$S34</f>
        <v>#N/A</v>
      </c>
      <c r="BE34" s="40" t="e">
        <f t="shared" si="2"/>
        <v>#N/A</v>
      </c>
    </row>
    <row r="35" spans="1:57" ht="15.75" thickBot="1">
      <c r="A35" s="53"/>
      <c r="B35" s="54"/>
      <c r="C35" s="54"/>
      <c r="D35" s="54"/>
      <c r="E35" s="54" t="s">
        <v>25</v>
      </c>
      <c r="F35" s="54"/>
      <c r="G35" s="55"/>
      <c r="H35" s="85" t="s">
        <v>86</v>
      </c>
      <c r="I35" s="59"/>
      <c r="J35" s="59"/>
      <c r="K35" s="59" t="s">
        <v>56</v>
      </c>
      <c r="L35" s="58">
        <v>1</v>
      </c>
      <c r="M35" s="84"/>
      <c r="N35" s="85"/>
      <c r="O35" s="59"/>
      <c r="P35" s="59"/>
      <c r="Q35" s="59"/>
      <c r="R35" s="86"/>
      <c r="S35" s="62">
        <f t="shared" si="0"/>
        <v>0</v>
      </c>
      <c r="T35" s="63">
        <f t="shared" si="9"/>
        <v>0</v>
      </c>
      <c r="U35" s="4"/>
      <c r="V35" s="54"/>
      <c r="W35" s="64"/>
      <c r="X35" s="133"/>
      <c r="Y35" s="84"/>
      <c r="Z35" s="67" t="e">
        <f>(VLOOKUP($Y35,'[1]Material DB'!$A$3:$AF$113,'[1]Material DB'!B$40,FALSE))/100*$S35</f>
        <v>#N/A</v>
      </c>
      <c r="AA35" s="67" t="e">
        <f>(VLOOKUP($Y35,'[1]Material DB'!$A$3:$AF$113,'[1]Material DB'!C$40,FALSE))/100*$S35</f>
        <v>#N/A</v>
      </c>
      <c r="AB35" s="67" t="e">
        <f>(VLOOKUP($Y35,'[1]Material DB'!$A$3:$AF$113,'[1]Material DB'!D$40,FALSE))/100*$S35</f>
        <v>#N/A</v>
      </c>
      <c r="AC35" s="67" t="e">
        <f>(VLOOKUP($Y35,'[1]Material DB'!$A$3:$AF$113,'[1]Material DB'!E$40,FALSE))/100*$S35</f>
        <v>#N/A</v>
      </c>
      <c r="AD35" s="67" t="e">
        <f>(VLOOKUP($Y35,'[1]Material DB'!$A$3:$AF$113,'[1]Material DB'!F$40,FALSE))/100*$S35</f>
        <v>#N/A</v>
      </c>
      <c r="AE35" s="67" t="e">
        <f>(VLOOKUP($Y35,'[1]Material DB'!$A$3:$AF$113,'[1]Material DB'!G$40,FALSE))/100*$S35</f>
        <v>#N/A</v>
      </c>
      <c r="AF35" s="67" t="e">
        <f>(VLOOKUP($Y35,'[1]Material DB'!$A$3:$AF$113,'[1]Material DB'!H$40,FALSE))/100*$S35</f>
        <v>#N/A</v>
      </c>
      <c r="AG35" s="67" t="e">
        <f>(VLOOKUP($Y35,'[1]Material DB'!$A$3:$AF$113,'[1]Material DB'!I$40,FALSE))/100*$S35</f>
        <v>#N/A</v>
      </c>
      <c r="AH35" s="67" t="e">
        <f>(VLOOKUP($Y35,'[1]Material DB'!$A$3:$AF$113,'[1]Material DB'!J$40,FALSE))/100*$S35</f>
        <v>#N/A</v>
      </c>
      <c r="AI35" s="67" t="e">
        <f>(VLOOKUP($Y35,'[1]Material DB'!$A$3:$AF$113,'[1]Material DB'!K$40,FALSE))/100*$S35</f>
        <v>#N/A</v>
      </c>
      <c r="AJ35" s="67" t="e">
        <f>(VLOOKUP($Y35,'[1]Material DB'!$A$3:$AF$113,'[1]Material DB'!L$40,FALSE))/100*$S35</f>
        <v>#N/A</v>
      </c>
      <c r="AK35" s="67" t="e">
        <f>(VLOOKUP($Y35,'[1]Material DB'!$A$3:$AF$113,'[1]Material DB'!M$40,FALSE))/100*$S35</f>
        <v>#N/A</v>
      </c>
      <c r="AL35" s="67" t="e">
        <f>(VLOOKUP($Y35,'[1]Material DB'!$A$3:$AF$113,'[1]Material DB'!N$40,FALSE))/100*$S35</f>
        <v>#N/A</v>
      </c>
      <c r="AM35" s="67" t="e">
        <f>(VLOOKUP($Y35,'[1]Material DB'!$A$3:$AF$113,'[1]Material DB'!O$40,FALSE))/100*$S35</f>
        <v>#N/A</v>
      </c>
      <c r="AN35" s="67" t="e">
        <f>(VLOOKUP($Y35,'[1]Material DB'!$A$3:$AF$113,'[1]Material DB'!P$40,FALSE))/100*$S35</f>
        <v>#N/A</v>
      </c>
      <c r="AO35" s="67" t="e">
        <f>(VLOOKUP($Y35,'[1]Material DB'!$A$3:$AF$113,'[1]Material DB'!Q$40,FALSE))/100*$S35</f>
        <v>#N/A</v>
      </c>
      <c r="AP35" s="67" t="e">
        <f>(VLOOKUP($Y35,'[1]Material DB'!$A$3:$AF$113,'[1]Material DB'!R$40,FALSE))/100*$S35</f>
        <v>#N/A</v>
      </c>
      <c r="AQ35" s="67" t="e">
        <f>(VLOOKUP($Y35,'[1]Material DB'!$A$3:$AF$113,'[1]Material DB'!S$40,FALSE))/100*$S35</f>
        <v>#N/A</v>
      </c>
      <c r="AR35" s="67" t="e">
        <f>(VLOOKUP($Y35,'[1]Material DB'!$A$3:$AF$113,'[1]Material DB'!T$40,FALSE))/100*$S35</f>
        <v>#N/A</v>
      </c>
      <c r="AS35" s="67" t="e">
        <f>(VLOOKUP($Y35,'[1]Material DB'!$A$3:$AF$113,'[1]Material DB'!U$40,FALSE))/100*$S35</f>
        <v>#N/A</v>
      </c>
      <c r="AT35" s="67" t="e">
        <f>(VLOOKUP($Y35,'[1]Material DB'!$A$3:$AF$113,'[1]Material DB'!V$40,FALSE))/100*$S35</f>
        <v>#N/A</v>
      </c>
      <c r="AU35" s="67" t="e">
        <f>(VLOOKUP($Y35,'[1]Material DB'!$A$3:$AF$113,'[1]Material DB'!W$40,FALSE))/100*$S35</f>
        <v>#N/A</v>
      </c>
      <c r="AV35" s="67" t="e">
        <f>(VLOOKUP($Y35,'[1]Material DB'!$A$3:$AF$113,'[1]Material DB'!X$40,FALSE))/100*$S35</f>
        <v>#N/A</v>
      </c>
      <c r="AW35" s="67" t="e">
        <f>(VLOOKUP($Y35,'[1]Material DB'!$A$3:$AF$113,'[1]Material DB'!Y$40,FALSE))/100*$S35</f>
        <v>#N/A</v>
      </c>
      <c r="AX35" s="67" t="e">
        <f>(VLOOKUP($Y35,'[1]Material DB'!$A$3:$AF$113,'[1]Material DB'!Z$40,FALSE))/100*$S35</f>
        <v>#N/A</v>
      </c>
      <c r="AY35" s="67" t="e">
        <f>(VLOOKUP($Y35,'[1]Material DB'!$A$3:$AF$113,'[1]Material DB'!AA$40,FALSE))/100*$S35</f>
        <v>#N/A</v>
      </c>
      <c r="AZ35" s="67" t="e">
        <f>(VLOOKUP($Y35,'[1]Material DB'!$A$3:$AF$113,'[1]Material DB'!AB$40,FALSE))/100*$S35</f>
        <v>#N/A</v>
      </c>
      <c r="BA35" s="67" t="e">
        <f>(VLOOKUP($Y35,'[1]Material DB'!$A$3:$AF$113,'[1]Material DB'!AC$40,FALSE))/100*$S35</f>
        <v>#N/A</v>
      </c>
      <c r="BB35" s="67" t="e">
        <f>(VLOOKUP($Y35,'[1]Material DB'!$A$3:$AF$113,'[1]Material DB'!AD$40,FALSE))/100*$S35</f>
        <v>#N/A</v>
      </c>
      <c r="BC35" s="67" t="e">
        <f>(VLOOKUP($Y35,'[1]Material DB'!$A$3:$AF$113,'[1]Material DB'!AE$40,FALSE))/100*$S35</f>
        <v>#N/A</v>
      </c>
      <c r="BD35" s="67" t="e">
        <f>(VLOOKUP($Y35,'[1]Material DB'!$A$3:$AF$113,'[1]Material DB'!AF$40,FALSE))/100*$S35</f>
        <v>#N/A</v>
      </c>
      <c r="BE35" s="68" t="e">
        <f t="shared" si="2"/>
        <v>#N/A</v>
      </c>
    </row>
    <row r="36" spans="1:57" s="79" customFormat="1" ht="16.5" thickTop="1" thickBot="1">
      <c r="A36" s="69" t="s">
        <v>25</v>
      </c>
      <c r="B36" s="70"/>
      <c r="C36" s="70"/>
      <c r="D36" s="70"/>
      <c r="E36" s="70"/>
      <c r="F36" s="88"/>
      <c r="G36" s="352"/>
      <c r="H36" s="353" t="s">
        <v>28</v>
      </c>
      <c r="I36" s="73"/>
      <c r="J36" s="73"/>
      <c r="K36" s="73" t="s">
        <v>171</v>
      </c>
      <c r="L36" s="74">
        <v>1</v>
      </c>
      <c r="M36" s="74" t="s">
        <v>26</v>
      </c>
      <c r="N36" s="73" t="s">
        <v>22</v>
      </c>
      <c r="O36" s="73">
        <v>110</v>
      </c>
      <c r="P36" s="73" t="s">
        <v>23</v>
      </c>
      <c r="Q36" s="75" t="s">
        <v>24</v>
      </c>
      <c r="R36" s="435">
        <f>'Disk Sector Asbl'!S18</f>
        <v>4.7333333333333334</v>
      </c>
      <c r="S36" s="436"/>
      <c r="T36" s="437"/>
      <c r="U36" s="74" t="s">
        <v>25</v>
      </c>
      <c r="V36" s="75"/>
      <c r="W36" s="75"/>
      <c r="X36" s="134" t="s">
        <v>27</v>
      </c>
      <c r="Y36" s="135" t="s">
        <v>27</v>
      </c>
      <c r="Z36" s="77">
        <f>SUMIF(Z3,"&gt;0")</f>
        <v>0</v>
      </c>
      <c r="AA36" s="77">
        <f t="shared" ref="AA36:BD36" si="12">SUMIF(AA3,"&gt;0")</f>
        <v>0</v>
      </c>
      <c r="AB36" s="77">
        <f t="shared" si="12"/>
        <v>0</v>
      </c>
      <c r="AC36" s="77">
        <f t="shared" si="12"/>
        <v>0</v>
      </c>
      <c r="AD36" s="77">
        <f t="shared" si="12"/>
        <v>0</v>
      </c>
      <c r="AE36" s="77">
        <f t="shared" si="12"/>
        <v>0</v>
      </c>
      <c r="AF36" s="77">
        <f t="shared" si="12"/>
        <v>0</v>
      </c>
      <c r="AG36" s="77">
        <f t="shared" si="12"/>
        <v>0</v>
      </c>
      <c r="AH36" s="77">
        <f t="shared" si="12"/>
        <v>1.274849744</v>
      </c>
      <c r="AI36" s="77">
        <f t="shared" si="12"/>
        <v>0</v>
      </c>
      <c r="AJ36" s="77">
        <f t="shared" si="12"/>
        <v>0</v>
      </c>
      <c r="AK36" s="77">
        <f t="shared" si="12"/>
        <v>0</v>
      </c>
      <c r="AL36" s="77">
        <f t="shared" si="12"/>
        <v>0</v>
      </c>
      <c r="AM36" s="77">
        <f t="shared" si="12"/>
        <v>0</v>
      </c>
      <c r="AN36" s="77">
        <f t="shared" si="12"/>
        <v>0</v>
      </c>
      <c r="AO36" s="77">
        <f t="shared" si="12"/>
        <v>0</v>
      </c>
      <c r="AP36" s="77">
        <f t="shared" si="12"/>
        <v>0</v>
      </c>
      <c r="AQ36" s="77">
        <f t="shared" si="12"/>
        <v>0</v>
      </c>
      <c r="AR36" s="77">
        <f t="shared" si="12"/>
        <v>0</v>
      </c>
      <c r="AS36" s="77">
        <f t="shared" si="12"/>
        <v>0</v>
      </c>
      <c r="AT36" s="77">
        <f t="shared" si="12"/>
        <v>0</v>
      </c>
      <c r="AU36" s="77">
        <f t="shared" si="12"/>
        <v>0</v>
      </c>
      <c r="AV36" s="77">
        <f t="shared" si="12"/>
        <v>0</v>
      </c>
      <c r="AW36" s="77">
        <f t="shared" si="12"/>
        <v>0</v>
      </c>
      <c r="AX36" s="77">
        <f t="shared" si="12"/>
        <v>0</v>
      </c>
      <c r="AY36" s="77">
        <f t="shared" si="12"/>
        <v>0</v>
      </c>
      <c r="AZ36" s="77">
        <f t="shared" si="12"/>
        <v>8.4946120703999998E-4</v>
      </c>
      <c r="BA36" s="77">
        <f t="shared" si="12"/>
        <v>0</v>
      </c>
      <c r="BB36" s="77">
        <f t="shared" si="12"/>
        <v>0</v>
      </c>
      <c r="BC36" s="77">
        <f t="shared" si="12"/>
        <v>0</v>
      </c>
      <c r="BD36" s="77">
        <f t="shared" si="12"/>
        <v>7.6886839295999996E-4</v>
      </c>
      <c r="BE36" s="78">
        <f>SUMIF(BE3,"&gt;0")</f>
        <v>1.2764680736</v>
      </c>
    </row>
    <row r="37" spans="1:57">
      <c r="R37" s="438"/>
      <c r="S37" s="439"/>
      <c r="T37" s="439"/>
      <c r="W37" s="81"/>
    </row>
  </sheetData>
  <mergeCells count="12">
    <mergeCell ref="A1:G1"/>
    <mergeCell ref="R36:T36"/>
    <mergeCell ref="R37:T37"/>
    <mergeCell ref="R1:W1"/>
    <mergeCell ref="X1:Y1"/>
    <mergeCell ref="Z1:BE1"/>
    <mergeCell ref="M1:M2"/>
    <mergeCell ref="H1:H2"/>
    <mergeCell ref="I1:I2"/>
    <mergeCell ref="J1:J2"/>
    <mergeCell ref="K1:K2"/>
    <mergeCell ref="L1:L2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10"/>
  <sheetViews>
    <sheetView zoomScale="85" zoomScaleNormal="85" workbookViewId="0">
      <selection activeCell="Y5" sqref="Y5"/>
    </sheetView>
  </sheetViews>
  <sheetFormatPr defaultRowHeight="15"/>
  <cols>
    <col min="1" max="5" width="2.140625" style="2" bestFit="1" customWidth="1"/>
    <col min="6" max="6" width="2" style="80" bestFit="1" customWidth="1"/>
    <col min="7" max="7" width="15" style="2" bestFit="1" customWidth="1"/>
    <col min="8" max="9" width="9.140625" style="2" hidden="1" customWidth="1"/>
    <col min="10" max="10" width="23.5703125" style="2" bestFit="1" customWidth="1"/>
    <col min="11" max="12" width="6.7109375" style="2" customWidth="1"/>
    <col min="13" max="13" width="8.28515625" style="2" hidden="1" customWidth="1"/>
    <col min="14" max="16" width="9.140625" style="2" hidden="1" customWidth="1"/>
    <col min="17" max="17" width="9.7109375" style="81" customWidth="1"/>
    <col min="18" max="18" width="9.7109375" style="2" customWidth="1"/>
    <col min="19" max="19" width="10.7109375" style="2" customWidth="1"/>
    <col min="20" max="20" width="6.85546875" style="2" bestFit="1" customWidth="1"/>
    <col min="21" max="21" width="10.42578125" style="2" bestFit="1" customWidth="1"/>
    <col min="22" max="22" width="7.5703125" style="2" bestFit="1" customWidth="1"/>
    <col min="23" max="24" width="20.7109375" style="81" customWidth="1"/>
    <col min="25" max="25" width="9.140625" style="82"/>
    <col min="26" max="16384" width="9.140625" style="2"/>
  </cols>
  <sheetData>
    <row r="1" spans="1:56">
      <c r="A1" s="440" t="s">
        <v>0</v>
      </c>
      <c r="B1" s="441"/>
      <c r="C1" s="441"/>
      <c r="D1" s="441"/>
      <c r="E1" s="441"/>
      <c r="F1" s="442"/>
      <c r="G1" s="443" t="s">
        <v>1</v>
      </c>
      <c r="H1" s="445" t="s">
        <v>2</v>
      </c>
      <c r="I1" s="445" t="s">
        <v>3</v>
      </c>
      <c r="J1" s="445" t="s">
        <v>4</v>
      </c>
      <c r="K1" s="445" t="s">
        <v>5</v>
      </c>
      <c r="L1" s="447" t="s">
        <v>6</v>
      </c>
      <c r="M1" s="1"/>
      <c r="N1" s="1"/>
      <c r="O1" s="1"/>
      <c r="P1" s="1"/>
      <c r="Q1" s="449" t="s">
        <v>7</v>
      </c>
      <c r="R1" s="450"/>
      <c r="S1" s="450"/>
      <c r="T1" s="450"/>
      <c r="U1" s="450"/>
      <c r="V1" s="450"/>
      <c r="W1" s="431" t="s">
        <v>8</v>
      </c>
      <c r="X1" s="432"/>
      <c r="Y1" s="433" t="s">
        <v>9</v>
      </c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4"/>
    </row>
    <row r="2" spans="1:56" ht="24" thickBot="1">
      <c r="A2" s="3">
        <v>0</v>
      </c>
      <c r="B2" s="4">
        <v>1</v>
      </c>
      <c r="C2" s="4">
        <v>2</v>
      </c>
      <c r="D2" s="4">
        <v>3</v>
      </c>
      <c r="E2" s="4">
        <v>4</v>
      </c>
      <c r="F2" s="5">
        <v>5</v>
      </c>
      <c r="G2" s="444"/>
      <c r="H2" s="446"/>
      <c r="I2" s="446"/>
      <c r="J2" s="446"/>
      <c r="K2" s="446"/>
      <c r="L2" s="448"/>
      <c r="M2" s="6" t="s">
        <v>10</v>
      </c>
      <c r="N2" s="6" t="s">
        <v>11</v>
      </c>
      <c r="O2" s="6"/>
      <c r="P2" s="6" t="s">
        <v>12</v>
      </c>
      <c r="Q2" s="7" t="s">
        <v>13</v>
      </c>
      <c r="R2" s="8" t="s">
        <v>14</v>
      </c>
      <c r="S2" s="8" t="s">
        <v>15</v>
      </c>
      <c r="T2" s="9" t="s">
        <v>16</v>
      </c>
      <c r="U2" s="9" t="s">
        <v>17</v>
      </c>
      <c r="V2" s="9" t="s">
        <v>18</v>
      </c>
      <c r="W2" s="4" t="s">
        <v>19</v>
      </c>
      <c r="X2" s="4" t="s">
        <v>20</v>
      </c>
      <c r="Y2" s="4" t="str">
        <f>'[1]Material DB'!B2</f>
        <v>H</v>
      </c>
      <c r="Z2" s="4" t="str">
        <f>'[1]Material DB'!C2</f>
        <v>B</v>
      </c>
      <c r="AA2" s="4" t="str">
        <f>'[1]Material DB'!D2</f>
        <v>C</v>
      </c>
      <c r="AB2" s="4" t="str">
        <f>'[1]Material DB'!E2</f>
        <v>N</v>
      </c>
      <c r="AC2" s="4" t="str">
        <f>'[1]Material DB'!F2</f>
        <v>O</v>
      </c>
      <c r="AD2" s="4" t="str">
        <f>'[1]Material DB'!G2</f>
        <v>F</v>
      </c>
      <c r="AE2" s="4" t="str">
        <f>'[1]Material DB'!H2</f>
        <v>Mg</v>
      </c>
      <c r="AF2" s="4" t="str">
        <f>'[1]Material DB'!I2</f>
        <v>Al</v>
      </c>
      <c r="AG2" s="4" t="str">
        <f>'[1]Material DB'!J2</f>
        <v>Si</v>
      </c>
      <c r="AH2" s="4" t="str">
        <f>'[1]Material DB'!K2</f>
        <v>P</v>
      </c>
      <c r="AI2" s="4" t="str">
        <f>'[1]Material DB'!L2</f>
        <v>S</v>
      </c>
      <c r="AJ2" s="4" t="str">
        <f>'[1]Material DB'!M2</f>
        <v>Ti</v>
      </c>
      <c r="AK2" s="4" t="str">
        <f>'[1]Material DB'!N2</f>
        <v>V</v>
      </c>
      <c r="AL2" s="4" t="str">
        <f>'[1]Material DB'!O2</f>
        <v>Cr</v>
      </c>
      <c r="AM2" s="4" t="str">
        <f>'[1]Material DB'!P2</f>
        <v>Mn</v>
      </c>
      <c r="AN2" s="4" t="str">
        <f>'[1]Material DB'!Q2</f>
        <v>Fe</v>
      </c>
      <c r="AO2" s="4" t="str">
        <f>'[1]Material DB'!R2</f>
        <v>Co</v>
      </c>
      <c r="AP2" s="4" t="str">
        <f>'[1]Material DB'!S2</f>
        <v>Ni</v>
      </c>
      <c r="AQ2" s="4" t="str">
        <f>'[1]Material DB'!T2</f>
        <v>Cu</v>
      </c>
      <c r="AR2" s="4" t="str">
        <f>'[1]Material DB'!U2</f>
        <v>Zn</v>
      </c>
      <c r="AS2" s="4" t="str">
        <f>'[1]Material DB'!V2</f>
        <v>Mo</v>
      </c>
      <c r="AT2" s="4" t="str">
        <f>'[1]Material DB'!W2</f>
        <v>Ru</v>
      </c>
      <c r="AU2" s="4" t="str">
        <f>'[1]Material DB'!X2</f>
        <v>Pd</v>
      </c>
      <c r="AV2" s="4" t="str">
        <f>'[1]Material DB'!Y2</f>
        <v>Ag</v>
      </c>
      <c r="AW2" s="4" t="str">
        <f>'[1]Material DB'!Z2</f>
        <v>Cd</v>
      </c>
      <c r="AX2" s="4" t="str">
        <f>'[1]Material DB'!AA2</f>
        <v>In</v>
      </c>
      <c r="AY2" s="4" t="str">
        <f>'[1]Material DB'!AB2</f>
        <v>Sn</v>
      </c>
      <c r="AZ2" s="4" t="str">
        <f>'[1]Material DB'!AC2</f>
        <v>Ba</v>
      </c>
      <c r="BA2" s="4" t="str">
        <f>'[1]Material DB'!AD2</f>
        <v>W</v>
      </c>
      <c r="BB2" s="4" t="str">
        <f>'[1]Material DB'!AE2</f>
        <v>Au</v>
      </c>
      <c r="BC2" s="4" t="str">
        <f>'[1]Material DB'!AF2</f>
        <v>Pb</v>
      </c>
      <c r="BD2" s="5" t="s">
        <v>21</v>
      </c>
    </row>
    <row r="3" spans="1:56" ht="15.75" thickTop="1">
      <c r="A3" s="10"/>
      <c r="B3" s="11" t="s">
        <v>25</v>
      </c>
      <c r="C3" s="11"/>
      <c r="D3" s="11"/>
      <c r="E3" s="11"/>
      <c r="F3" s="12"/>
      <c r="G3" s="13"/>
      <c r="H3" s="14"/>
      <c r="I3" s="14"/>
      <c r="J3" s="14" t="s">
        <v>181</v>
      </c>
      <c r="K3" s="15">
        <v>1</v>
      </c>
      <c r="L3" s="16" t="s">
        <v>26</v>
      </c>
      <c r="M3" s="17" t="s">
        <v>22</v>
      </c>
      <c r="N3" s="17">
        <v>110</v>
      </c>
      <c r="O3" s="17" t="s">
        <v>23</v>
      </c>
      <c r="P3" s="18" t="s">
        <v>24</v>
      </c>
      <c r="Q3" s="19">
        <v>130</v>
      </c>
      <c r="R3" s="20">
        <f t="shared" ref="R3:R8" si="0">K3*Q3</f>
        <v>130</v>
      </c>
      <c r="S3" s="21">
        <f t="shared" ref="S3:S8" si="1">R3/Q$9</f>
        <v>0.76130241274303112</v>
      </c>
      <c r="T3" s="150" t="s">
        <v>25</v>
      </c>
      <c r="U3" s="22"/>
      <c r="V3" s="16"/>
      <c r="W3" s="23" t="s">
        <v>182</v>
      </c>
      <c r="X3" s="184" t="s">
        <v>183</v>
      </c>
      <c r="Y3" s="25">
        <f>(VLOOKUP($X3,'[1]Material DB'!$A$3:$AF$113,'[1]Material DB'!B$40,FALSE))/100*$R3</f>
        <v>3.1798000000000002</v>
      </c>
      <c r="Z3" s="25">
        <f>(VLOOKUP($X3,'[1]Material DB'!$A$3:$AF$113,'[1]Material DB'!C$40,FALSE))/100*$R3</f>
        <v>0</v>
      </c>
      <c r="AA3" s="25">
        <f>(VLOOKUP($X3,'[1]Material DB'!$A$3:$AF$113,'[1]Material DB'!D$40,FALSE))/100*$R3</f>
        <v>114.5183</v>
      </c>
      <c r="AB3" s="25">
        <f>(VLOOKUP($X3,'[1]Material DB'!$A$3:$AF$113,'[1]Material DB'!E$40,FALSE))/100*$R3</f>
        <v>0</v>
      </c>
      <c r="AC3" s="25">
        <f>(VLOOKUP($X3,'[1]Material DB'!$A$3:$AF$113,'[1]Material DB'!F$40,FALSE))/100*$R3</f>
        <v>12.726999999999999</v>
      </c>
      <c r="AD3" s="25">
        <f>(VLOOKUP($X3,'[1]Material DB'!$A$3:$AF$113,'[1]Material DB'!G$40,FALSE))/100*$R3</f>
        <v>0</v>
      </c>
      <c r="AE3" s="25">
        <f>(VLOOKUP($X3,'[1]Material DB'!$A$3:$AF$113,'[1]Material DB'!H$40,FALSE))/100*$R3</f>
        <v>0</v>
      </c>
      <c r="AF3" s="25">
        <f>(VLOOKUP($X3,'[1]Material DB'!$A$3:$AF$113,'[1]Material DB'!I$40,FALSE))/100*$R3</f>
        <v>0</v>
      </c>
      <c r="AG3" s="25">
        <f>(VLOOKUP($X3,'[1]Material DB'!$A$3:$AF$113,'[1]Material DB'!J$40,FALSE))/100*$R3</f>
        <v>0</v>
      </c>
      <c r="AH3" s="25">
        <f>(VLOOKUP($X3,'[1]Material DB'!$A$3:$AF$113,'[1]Material DB'!K$40,FALSE))/100*$R3</f>
        <v>0</v>
      </c>
      <c r="AI3" s="25">
        <f>(VLOOKUP($X3,'[1]Material DB'!$A$3:$AF$113,'[1]Material DB'!L$40,FALSE))/100*$R3</f>
        <v>0</v>
      </c>
      <c r="AJ3" s="25">
        <f>(VLOOKUP($X3,'[1]Material DB'!$A$3:$AF$113,'[1]Material DB'!M$40,FALSE))/100*$R3</f>
        <v>0</v>
      </c>
      <c r="AK3" s="25">
        <f>(VLOOKUP($X3,'[1]Material DB'!$A$3:$AF$113,'[1]Material DB'!N$40,FALSE))/100*$R3</f>
        <v>0</v>
      </c>
      <c r="AL3" s="25">
        <f>(VLOOKUP($X3,'[1]Material DB'!$A$3:$AF$113,'[1]Material DB'!O$40,FALSE))/100*$R3</f>
        <v>0</v>
      </c>
      <c r="AM3" s="25">
        <f>(VLOOKUP($X3,'[1]Material DB'!$A$3:$AF$113,'[1]Material DB'!P$40,FALSE))/100*$R3</f>
        <v>0</v>
      </c>
      <c r="AN3" s="25">
        <f>(VLOOKUP($X3,'[1]Material DB'!$A$3:$AF$113,'[1]Material DB'!Q$40,FALSE))/100*$R3</f>
        <v>0</v>
      </c>
      <c r="AO3" s="25">
        <f>(VLOOKUP($X3,'[1]Material DB'!$A$3:$AF$113,'[1]Material DB'!R$40,FALSE))/100*$R3</f>
        <v>0</v>
      </c>
      <c r="AP3" s="25">
        <f>(VLOOKUP($X3,'[1]Material DB'!$A$3:$AF$113,'[1]Material DB'!S$40,FALSE))/100*$R3</f>
        <v>0</v>
      </c>
      <c r="AQ3" s="25">
        <f>(VLOOKUP($X3,'[1]Material DB'!$A$3:$AF$113,'[1]Material DB'!T$40,FALSE))/100*$R3</f>
        <v>0</v>
      </c>
      <c r="AR3" s="25">
        <f>(VLOOKUP($X3,'[1]Material DB'!$A$3:$AF$113,'[1]Material DB'!U$40,FALSE))/100*$R3</f>
        <v>0</v>
      </c>
      <c r="AS3" s="25">
        <f>(VLOOKUP($X3,'[1]Material DB'!$A$3:$AF$113,'[1]Material DB'!V$40,FALSE))/100*$R3</f>
        <v>0</v>
      </c>
      <c r="AT3" s="25">
        <f>(VLOOKUP($X3,'[1]Material DB'!$A$3:$AF$113,'[1]Material DB'!W$40,FALSE))/100*$R3</f>
        <v>0</v>
      </c>
      <c r="AU3" s="25">
        <f>(VLOOKUP($X3,'[1]Material DB'!$A$3:$AF$113,'[1]Material DB'!X$40,FALSE))/100*$R3</f>
        <v>0</v>
      </c>
      <c r="AV3" s="25">
        <f>(VLOOKUP($X3,'[1]Material DB'!$A$3:$AF$113,'[1]Material DB'!Y$40,FALSE))/100*$R3</f>
        <v>0</v>
      </c>
      <c r="AW3" s="25">
        <f>(VLOOKUP($X3,'[1]Material DB'!$A$3:$AF$113,'[1]Material DB'!Z$40,FALSE))/100*$R3</f>
        <v>0</v>
      </c>
      <c r="AX3" s="25">
        <f>(VLOOKUP($X3,'[1]Material DB'!$A$3:$AF$113,'[1]Material DB'!AA$40,FALSE))/100*$R3</f>
        <v>0</v>
      </c>
      <c r="AY3" s="25">
        <f>(VLOOKUP($X3,'[1]Material DB'!$A$3:$AF$113,'[1]Material DB'!AB$40,FALSE))/100*$R3</f>
        <v>0</v>
      </c>
      <c r="AZ3" s="25">
        <f>(VLOOKUP($X3,'[1]Material DB'!$A$3:$AF$113,'[1]Material DB'!AC$40,FALSE))/100*$R3</f>
        <v>0</v>
      </c>
      <c r="BA3" s="25">
        <f>(VLOOKUP($X3,'[1]Material DB'!$A$3:$AF$113,'[1]Material DB'!AD$40,FALSE))/100*$R3</f>
        <v>0</v>
      </c>
      <c r="BB3" s="25">
        <f>(VLOOKUP($X3,'[1]Material DB'!$A$3:$AF$113,'[1]Material DB'!AE$40,FALSE))/100*$R3</f>
        <v>0</v>
      </c>
      <c r="BC3" s="25">
        <f>(VLOOKUP($X3,'[1]Material DB'!$A$3:$AF$113,'[1]Material DB'!AF$40,FALSE))/100*$R3</f>
        <v>0</v>
      </c>
      <c r="BD3" s="26">
        <f t="shared" ref="BD3:BD8" si="2">SUM(Y3:BC3)</f>
        <v>130.42509999999999</v>
      </c>
    </row>
    <row r="4" spans="1:56">
      <c r="A4" s="10"/>
      <c r="B4" s="11" t="s">
        <v>25</v>
      </c>
      <c r="C4" s="11"/>
      <c r="D4" s="11"/>
      <c r="E4" s="11"/>
      <c r="F4" s="12"/>
      <c r="G4" s="13"/>
      <c r="H4" s="14"/>
      <c r="I4" s="14"/>
      <c r="J4" s="14" t="s">
        <v>179</v>
      </c>
      <c r="K4" s="15">
        <v>8</v>
      </c>
      <c r="L4" s="44" t="s">
        <v>26</v>
      </c>
      <c r="M4" s="45"/>
      <c r="N4" s="32"/>
      <c r="O4" s="32"/>
      <c r="P4" s="32"/>
      <c r="Q4" s="46">
        <v>0.92</v>
      </c>
      <c r="R4" s="35">
        <f t="shared" si="0"/>
        <v>7.36</v>
      </c>
      <c r="S4" s="36">
        <f t="shared" si="1"/>
        <v>4.3101428906066989E-2</v>
      </c>
      <c r="T4" s="151" t="s">
        <v>25</v>
      </c>
      <c r="U4" s="28"/>
      <c r="V4" s="28"/>
      <c r="W4" s="48" t="s">
        <v>178</v>
      </c>
      <c r="X4" s="28" t="s">
        <v>178</v>
      </c>
      <c r="Y4" s="25">
        <f>(VLOOKUP($X4,'[1]Material DB'!$A$3:$AF$113,'[1]Material DB'!B$40,FALSE))/100*$R4</f>
        <v>0.3066912</v>
      </c>
      <c r="Z4" s="25">
        <f>(VLOOKUP($X4,'[1]Material DB'!$A$3:$AF$113,'[1]Material DB'!C$40,FALSE))/100*$R4</f>
        <v>0</v>
      </c>
      <c r="AA4" s="25">
        <f>(VLOOKUP($X4,'[1]Material DB'!$A$3:$AF$113,'[1]Material DB'!D$40,FALSE))/100*$R4</f>
        <v>5.826912000000001</v>
      </c>
      <c r="AB4" s="25">
        <f>(VLOOKUP($X4,'[1]Material DB'!$A$3:$AF$113,'[1]Material DB'!E$40,FALSE))/100*$R4</f>
        <v>0</v>
      </c>
      <c r="AC4" s="25">
        <f>(VLOOKUP($X4,'[1]Material DB'!$A$3:$AF$113,'[1]Material DB'!F$40,FALSE))/100*$R4</f>
        <v>1.2269120000000002</v>
      </c>
      <c r="AD4" s="25">
        <f>(VLOOKUP($X4,'[1]Material DB'!$A$3:$AF$113,'[1]Material DB'!G$40,FALSE))/100*$R4</f>
        <v>0</v>
      </c>
      <c r="AE4" s="25">
        <f>(VLOOKUP($X4,'[1]Material DB'!$A$3:$AF$113,'[1]Material DB'!H$40,FALSE))/100*$R4</f>
        <v>0</v>
      </c>
      <c r="AF4" s="25">
        <f>(VLOOKUP($X4,'[1]Material DB'!$A$3:$AF$113,'[1]Material DB'!I$40,FALSE))/100*$R4</f>
        <v>0</v>
      </c>
      <c r="AG4" s="25">
        <f>(VLOOKUP($X4,'[1]Material DB'!$A$3:$AF$113,'[1]Material DB'!J$40,FALSE))/100*$R4</f>
        <v>0</v>
      </c>
      <c r="AH4" s="25">
        <f>(VLOOKUP($X4,'[1]Material DB'!$A$3:$AF$113,'[1]Material DB'!K$40,FALSE))/100*$R4</f>
        <v>0</v>
      </c>
      <c r="AI4" s="25">
        <f>(VLOOKUP($X4,'[1]Material DB'!$A$3:$AF$113,'[1]Material DB'!L$40,FALSE))/100*$R4</f>
        <v>0</v>
      </c>
      <c r="AJ4" s="25">
        <f>(VLOOKUP($X4,'[1]Material DB'!$A$3:$AF$113,'[1]Material DB'!M$40,FALSE))/100*$R4</f>
        <v>0</v>
      </c>
      <c r="AK4" s="25">
        <f>(VLOOKUP($X4,'[1]Material DB'!$A$3:$AF$113,'[1]Material DB'!N$40,FALSE))/100*$R4</f>
        <v>0</v>
      </c>
      <c r="AL4" s="25">
        <f>(VLOOKUP($X4,'[1]Material DB'!$A$3:$AF$113,'[1]Material DB'!O$40,FALSE))/100*$R4</f>
        <v>0</v>
      </c>
      <c r="AM4" s="25">
        <f>(VLOOKUP($X4,'[1]Material DB'!$A$3:$AF$113,'[1]Material DB'!P$40,FALSE))/100*$R4</f>
        <v>0</v>
      </c>
      <c r="AN4" s="25">
        <f>(VLOOKUP($X4,'[1]Material DB'!$A$3:$AF$113,'[1]Material DB'!Q$40,FALSE))/100*$R4</f>
        <v>0</v>
      </c>
      <c r="AO4" s="25">
        <f>(VLOOKUP($X4,'[1]Material DB'!$A$3:$AF$113,'[1]Material DB'!R$40,FALSE))/100*$R4</f>
        <v>0</v>
      </c>
      <c r="AP4" s="25">
        <f>(VLOOKUP($X4,'[1]Material DB'!$A$3:$AF$113,'[1]Material DB'!S$40,FALSE))/100*$R4</f>
        <v>0</v>
      </c>
      <c r="AQ4" s="25">
        <f>(VLOOKUP($X4,'[1]Material DB'!$A$3:$AF$113,'[1]Material DB'!T$40,FALSE))/100*$R4</f>
        <v>0</v>
      </c>
      <c r="AR4" s="25">
        <f>(VLOOKUP($X4,'[1]Material DB'!$A$3:$AF$113,'[1]Material DB'!U$40,FALSE))/100*$R4</f>
        <v>0</v>
      </c>
      <c r="AS4" s="25">
        <f>(VLOOKUP($X4,'[1]Material DB'!$A$3:$AF$113,'[1]Material DB'!V$40,FALSE))/100*$R4</f>
        <v>0</v>
      </c>
      <c r="AT4" s="25">
        <f>(VLOOKUP($X4,'[1]Material DB'!$A$3:$AF$113,'[1]Material DB'!W$40,FALSE))/100*$R4</f>
        <v>0</v>
      </c>
      <c r="AU4" s="25">
        <f>(VLOOKUP($X4,'[1]Material DB'!$A$3:$AF$113,'[1]Material DB'!X$40,FALSE))/100*$R4</f>
        <v>0</v>
      </c>
      <c r="AV4" s="25">
        <f>(VLOOKUP($X4,'[1]Material DB'!$A$3:$AF$113,'[1]Material DB'!Y$40,FALSE))/100*$R4</f>
        <v>0</v>
      </c>
      <c r="AW4" s="25">
        <f>(VLOOKUP($X4,'[1]Material DB'!$A$3:$AF$113,'[1]Material DB'!Z$40,FALSE))/100*$R4</f>
        <v>0</v>
      </c>
      <c r="AX4" s="25">
        <f>(VLOOKUP($X4,'[1]Material DB'!$A$3:$AF$113,'[1]Material DB'!AA$40,FALSE))/100*$R4</f>
        <v>0</v>
      </c>
      <c r="AY4" s="25">
        <f>(VLOOKUP($X4,'[1]Material DB'!$A$3:$AF$113,'[1]Material DB'!AB$40,FALSE))/100*$R4</f>
        <v>0</v>
      </c>
      <c r="AZ4" s="25">
        <f>(VLOOKUP($X4,'[1]Material DB'!$A$3:$AF$113,'[1]Material DB'!AC$40,FALSE))/100*$R4</f>
        <v>0</v>
      </c>
      <c r="BA4" s="25">
        <f>(VLOOKUP($X4,'[1]Material DB'!$A$3:$AF$113,'[1]Material DB'!AD$40,FALSE))/100*$R4</f>
        <v>0</v>
      </c>
      <c r="BB4" s="25">
        <f>(VLOOKUP($X4,'[1]Material DB'!$A$3:$AF$113,'[1]Material DB'!AE$40,FALSE))/100*$R4</f>
        <v>0</v>
      </c>
      <c r="BC4" s="25">
        <f>(VLOOKUP($X4,'[1]Material DB'!$A$3:$AF$113,'[1]Material DB'!AF$40,FALSE))/100*$R4</f>
        <v>0</v>
      </c>
      <c r="BD4" s="26">
        <f t="shared" si="2"/>
        <v>7.3605152000000018</v>
      </c>
    </row>
    <row r="5" spans="1:56">
      <c r="A5" s="27"/>
      <c r="B5" s="28" t="s">
        <v>25</v>
      </c>
      <c r="C5" s="28"/>
      <c r="D5" s="28"/>
      <c r="E5" s="28"/>
      <c r="F5" s="29"/>
      <c r="G5" s="30"/>
      <c r="H5" s="31"/>
      <c r="I5" s="31"/>
      <c r="J5" s="31" t="s">
        <v>180</v>
      </c>
      <c r="K5" s="15">
        <v>8</v>
      </c>
      <c r="L5" s="44" t="s">
        <v>26</v>
      </c>
      <c r="M5" s="45"/>
      <c r="N5" s="32"/>
      <c r="O5" s="32"/>
      <c r="P5" s="32"/>
      <c r="Q5" s="46">
        <v>2.2999999999999998</v>
      </c>
      <c r="R5" s="35">
        <f t="shared" si="0"/>
        <v>18.399999999999999</v>
      </c>
      <c r="S5" s="36">
        <f t="shared" si="1"/>
        <v>0.10775357226516746</v>
      </c>
      <c r="T5" s="151" t="s">
        <v>25</v>
      </c>
      <c r="U5" s="28"/>
      <c r="V5" s="28"/>
      <c r="W5" s="48" t="s">
        <v>159</v>
      </c>
      <c r="X5" s="48" t="s">
        <v>159</v>
      </c>
      <c r="Y5" s="25">
        <f>(VLOOKUP($X5,'[1]Material DB'!$A$3:$AF$113,'[1]Material DB'!B$40,FALSE))/100*$R5</f>
        <v>1.3431999999999997</v>
      </c>
      <c r="Z5" s="25">
        <f>(VLOOKUP($X5,'[1]Material DB'!$A$3:$AF$113,'[1]Material DB'!C$40,FALSE))/100*$R5</f>
        <v>0</v>
      </c>
      <c r="AA5" s="25">
        <f>(VLOOKUP($X5,'[1]Material DB'!$A$3:$AF$113,'[1]Material DB'!D$40,FALSE))/100*$R5</f>
        <v>14.039199999999999</v>
      </c>
      <c r="AB5" s="25">
        <f>(VLOOKUP($X5,'[1]Material DB'!$A$3:$AF$113,'[1]Material DB'!E$40,FALSE))/100*$R5</f>
        <v>0</v>
      </c>
      <c r="AC5" s="25">
        <f>(VLOOKUP($X5,'[1]Material DB'!$A$3:$AF$113,'[1]Material DB'!F$40,FALSE))/100*$R5</f>
        <v>3.0175999999999994</v>
      </c>
      <c r="AD5" s="25">
        <f>(VLOOKUP($X5,'[1]Material DB'!$A$3:$AF$113,'[1]Material DB'!G$40,FALSE))/100*$R5</f>
        <v>0</v>
      </c>
      <c r="AE5" s="25">
        <f>(VLOOKUP($X5,'[1]Material DB'!$A$3:$AF$113,'[1]Material DB'!H$40,FALSE))/100*$R5</f>
        <v>0</v>
      </c>
      <c r="AF5" s="25">
        <f>(VLOOKUP($X5,'[1]Material DB'!$A$3:$AF$113,'[1]Material DB'!I$40,FALSE))/100*$R5</f>
        <v>0</v>
      </c>
      <c r="AG5" s="25">
        <f>(VLOOKUP($X5,'[1]Material DB'!$A$3:$AF$113,'[1]Material DB'!J$40,FALSE))/100*$R5</f>
        <v>0</v>
      </c>
      <c r="AH5" s="25">
        <f>(VLOOKUP($X5,'[1]Material DB'!$A$3:$AF$113,'[1]Material DB'!K$40,FALSE))/100*$R5</f>
        <v>0</v>
      </c>
      <c r="AI5" s="25">
        <f>(VLOOKUP($X5,'[1]Material DB'!$A$3:$AF$113,'[1]Material DB'!L$40,FALSE))/100*$R5</f>
        <v>0</v>
      </c>
      <c r="AJ5" s="25">
        <f>(VLOOKUP($X5,'[1]Material DB'!$A$3:$AF$113,'[1]Material DB'!M$40,FALSE))/100*$R5</f>
        <v>0</v>
      </c>
      <c r="AK5" s="25">
        <f>(VLOOKUP($X5,'[1]Material DB'!$A$3:$AF$113,'[1]Material DB'!N$40,FALSE))/100*$R5</f>
        <v>0</v>
      </c>
      <c r="AL5" s="25">
        <f>(VLOOKUP($X5,'[1]Material DB'!$A$3:$AF$113,'[1]Material DB'!O$40,FALSE))/100*$R5</f>
        <v>0</v>
      </c>
      <c r="AM5" s="25">
        <f>(VLOOKUP($X5,'[1]Material DB'!$A$3:$AF$113,'[1]Material DB'!P$40,FALSE))/100*$R5</f>
        <v>0</v>
      </c>
      <c r="AN5" s="25">
        <f>(VLOOKUP($X5,'[1]Material DB'!$A$3:$AF$113,'[1]Material DB'!Q$40,FALSE))/100*$R5</f>
        <v>0</v>
      </c>
      <c r="AO5" s="25">
        <f>(VLOOKUP($X5,'[1]Material DB'!$A$3:$AF$113,'[1]Material DB'!R$40,FALSE))/100*$R5</f>
        <v>0</v>
      </c>
      <c r="AP5" s="25">
        <f>(VLOOKUP($X5,'[1]Material DB'!$A$3:$AF$113,'[1]Material DB'!S$40,FALSE))/100*$R5</f>
        <v>0</v>
      </c>
      <c r="AQ5" s="25">
        <f>(VLOOKUP($X5,'[1]Material DB'!$A$3:$AF$113,'[1]Material DB'!T$40,FALSE))/100*$R5</f>
        <v>0</v>
      </c>
      <c r="AR5" s="25">
        <f>(VLOOKUP($X5,'[1]Material DB'!$A$3:$AF$113,'[1]Material DB'!U$40,FALSE))/100*$R5</f>
        <v>0</v>
      </c>
      <c r="AS5" s="25">
        <f>(VLOOKUP($X5,'[1]Material DB'!$A$3:$AF$113,'[1]Material DB'!V$40,FALSE))/100*$R5</f>
        <v>0</v>
      </c>
      <c r="AT5" s="25">
        <f>(VLOOKUP($X5,'[1]Material DB'!$A$3:$AF$113,'[1]Material DB'!W$40,FALSE))/100*$R5</f>
        <v>0</v>
      </c>
      <c r="AU5" s="25">
        <f>(VLOOKUP($X5,'[1]Material DB'!$A$3:$AF$113,'[1]Material DB'!X$40,FALSE))/100*$R5</f>
        <v>0</v>
      </c>
      <c r="AV5" s="25">
        <f>(VLOOKUP($X5,'[1]Material DB'!$A$3:$AF$113,'[1]Material DB'!Y$40,FALSE))/100*$R5</f>
        <v>0</v>
      </c>
      <c r="AW5" s="25">
        <f>(VLOOKUP($X5,'[1]Material DB'!$A$3:$AF$113,'[1]Material DB'!Z$40,FALSE))/100*$R5</f>
        <v>0</v>
      </c>
      <c r="AX5" s="25">
        <f>(VLOOKUP($X5,'[1]Material DB'!$A$3:$AF$113,'[1]Material DB'!AA$40,FALSE))/100*$R5</f>
        <v>0</v>
      </c>
      <c r="AY5" s="25">
        <f>(VLOOKUP($X5,'[1]Material DB'!$A$3:$AF$113,'[1]Material DB'!AB$40,FALSE))/100*$R5</f>
        <v>0</v>
      </c>
      <c r="AZ5" s="25">
        <f>(VLOOKUP($X5,'[1]Material DB'!$A$3:$AF$113,'[1]Material DB'!AC$40,FALSE))/100*$R5</f>
        <v>0</v>
      </c>
      <c r="BA5" s="25">
        <f>(VLOOKUP($X5,'[1]Material DB'!$A$3:$AF$113,'[1]Material DB'!AD$40,FALSE))/100*$R5</f>
        <v>0</v>
      </c>
      <c r="BB5" s="25">
        <f>(VLOOKUP($X5,'[1]Material DB'!$A$3:$AF$113,'[1]Material DB'!AE$40,FALSE))/100*$R5</f>
        <v>0</v>
      </c>
      <c r="BC5" s="25">
        <f>(VLOOKUP($X5,'[1]Material DB'!$A$3:$AF$113,'[1]Material DB'!AF$40,FALSE))/100*$R5</f>
        <v>0</v>
      </c>
      <c r="BD5" s="40">
        <f t="shared" si="2"/>
        <v>18.399999999999999</v>
      </c>
    </row>
    <row r="6" spans="1:56">
      <c r="A6" s="27"/>
      <c r="B6" s="28" t="s">
        <v>25</v>
      </c>
      <c r="C6" s="28"/>
      <c r="D6" s="28"/>
      <c r="E6" s="28"/>
      <c r="F6" s="29"/>
      <c r="G6" s="30"/>
      <c r="H6" s="31"/>
      <c r="I6" s="31"/>
      <c r="J6" s="31" t="s">
        <v>176</v>
      </c>
      <c r="K6" s="15">
        <v>1</v>
      </c>
      <c r="L6" s="44" t="s">
        <v>160</v>
      </c>
      <c r="M6" s="45"/>
      <c r="N6" s="32"/>
      <c r="O6" s="32"/>
      <c r="P6" s="32"/>
      <c r="Q6" s="50">
        <v>5</v>
      </c>
      <c r="R6" s="35">
        <f t="shared" si="0"/>
        <v>5</v>
      </c>
      <c r="S6" s="36">
        <f t="shared" si="1"/>
        <v>2.9280862028578117E-2</v>
      </c>
      <c r="T6" s="151"/>
      <c r="U6" s="28"/>
      <c r="V6" s="48" t="s">
        <v>25</v>
      </c>
      <c r="W6" s="48" t="s">
        <v>231</v>
      </c>
      <c r="X6" s="48" t="s">
        <v>156</v>
      </c>
      <c r="Y6" s="25">
        <f>(VLOOKUP($X6,'[1]Material DB'!$A$3:$AF$113,'[1]Material DB'!B$40,FALSE))/100*$R6</f>
        <v>0</v>
      </c>
      <c r="Z6" s="25">
        <f>(VLOOKUP($X6,'[1]Material DB'!$A$3:$AF$113,'[1]Material DB'!C$40,FALSE))/100*$R6</f>
        <v>0</v>
      </c>
      <c r="AA6" s="25">
        <f>(VLOOKUP($X6,'[1]Material DB'!$A$3:$AF$113,'[1]Material DB'!D$40,FALSE))/100*$R6</f>
        <v>0</v>
      </c>
      <c r="AB6" s="25">
        <f>(VLOOKUP($X6,'[1]Material DB'!$A$3:$AF$113,'[1]Material DB'!E$40,FALSE))/100*$R6</f>
        <v>0</v>
      </c>
      <c r="AC6" s="25">
        <f>(VLOOKUP($X6,'[1]Material DB'!$A$3:$AF$113,'[1]Material DB'!F$40,FALSE))/100*$R6</f>
        <v>0</v>
      </c>
      <c r="AD6" s="25">
        <f>(VLOOKUP($X6,'[1]Material DB'!$A$3:$AF$113,'[1]Material DB'!G$40,FALSE))/100*$R6</f>
        <v>0.05</v>
      </c>
      <c r="AE6" s="25">
        <f>(VLOOKUP($X6,'[1]Material DB'!$A$3:$AF$113,'[1]Material DB'!H$40,FALSE))/100*$R6</f>
        <v>0</v>
      </c>
      <c r="AF6" s="25">
        <f>(VLOOKUP($X6,'[1]Material DB'!$A$3:$AF$113,'[1]Material DB'!I$40,FALSE))/100*$R6</f>
        <v>4.8849999999999998</v>
      </c>
      <c r="AG6" s="25">
        <f>(VLOOKUP($X6,'[1]Material DB'!$A$3:$AF$113,'[1]Material DB'!J$40,FALSE))/100*$R6</f>
        <v>2.5000000000000001E-2</v>
      </c>
      <c r="AH6" s="25">
        <f>(VLOOKUP($X6,'[1]Material DB'!$A$3:$AF$113,'[1]Material DB'!K$40,FALSE))/100*$R6</f>
        <v>0</v>
      </c>
      <c r="AI6" s="25">
        <f>(VLOOKUP($X6,'[1]Material DB'!$A$3:$AF$113,'[1]Material DB'!L$40,FALSE))/100*$R6</f>
        <v>0</v>
      </c>
      <c r="AJ6" s="25">
        <f>(VLOOKUP($X6,'[1]Material DB'!$A$3:$AF$113,'[1]Material DB'!M$40,FALSE))/100*$R6</f>
        <v>0</v>
      </c>
      <c r="AK6" s="25">
        <f>(VLOOKUP($X6,'[1]Material DB'!$A$3:$AF$113,'[1]Material DB'!N$40,FALSE))/100*$R6</f>
        <v>0</v>
      </c>
      <c r="AL6" s="25">
        <f>(VLOOKUP($X6,'[1]Material DB'!$A$3:$AF$113,'[1]Material DB'!O$40,FALSE))/100*$R6</f>
        <v>5.0000000000000001E-3</v>
      </c>
      <c r="AM6" s="25">
        <f>(VLOOKUP($X6,'[1]Material DB'!$A$3:$AF$113,'[1]Material DB'!P$40,FALSE))/100*$R6</f>
        <v>5.0000000000000001E-3</v>
      </c>
      <c r="AN6" s="25">
        <f>(VLOOKUP($X6,'[1]Material DB'!$A$3:$AF$113,'[1]Material DB'!Q$40,FALSE))/100*$R6</f>
        <v>0.02</v>
      </c>
      <c r="AO6" s="25">
        <f>(VLOOKUP($X6,'[1]Material DB'!$A$3:$AF$113,'[1]Material DB'!R$40,FALSE))/100*$R6</f>
        <v>0</v>
      </c>
      <c r="AP6" s="25">
        <f>(VLOOKUP($X6,'[1]Material DB'!$A$3:$AF$113,'[1]Material DB'!S$40,FALSE))/100*$R6</f>
        <v>0</v>
      </c>
      <c r="AQ6" s="25">
        <f>(VLOOKUP($X6,'[1]Material DB'!$A$3:$AF$113,'[1]Material DB'!T$40,FALSE))/100*$R6</f>
        <v>0.01</v>
      </c>
      <c r="AR6" s="25">
        <f>(VLOOKUP($X6,'[1]Material DB'!$A$3:$AF$113,'[1]Material DB'!U$40,FALSE))/100*$R6</f>
        <v>0</v>
      </c>
      <c r="AS6" s="25">
        <f>(VLOOKUP($X6,'[1]Material DB'!$A$3:$AF$113,'[1]Material DB'!V$40,FALSE))/100*$R6</f>
        <v>0</v>
      </c>
      <c r="AT6" s="25">
        <f>(VLOOKUP($X6,'[1]Material DB'!$A$3:$AF$113,'[1]Material DB'!W$40,FALSE))/100*$R6</f>
        <v>0</v>
      </c>
      <c r="AU6" s="25">
        <f>(VLOOKUP($X6,'[1]Material DB'!$A$3:$AF$113,'[1]Material DB'!X$40,FALSE))/100*$R6</f>
        <v>0</v>
      </c>
      <c r="AV6" s="25">
        <f>(VLOOKUP($X6,'[1]Material DB'!$A$3:$AF$113,'[1]Material DB'!Y$40,FALSE))/100*$R6</f>
        <v>0</v>
      </c>
      <c r="AW6" s="25">
        <f>(VLOOKUP($X6,'[1]Material DB'!$A$3:$AF$113,'[1]Material DB'!Z$40,FALSE))/100*$R6</f>
        <v>0</v>
      </c>
      <c r="AX6" s="25">
        <f>(VLOOKUP($X6,'[1]Material DB'!$A$3:$AF$113,'[1]Material DB'!AA$40,FALSE))/100*$R6</f>
        <v>0</v>
      </c>
      <c r="AY6" s="25">
        <f>(VLOOKUP($X6,'[1]Material DB'!$A$3:$AF$113,'[1]Material DB'!AB$40,FALSE))/100*$R6</f>
        <v>0</v>
      </c>
      <c r="AZ6" s="25">
        <f>(VLOOKUP($X6,'[1]Material DB'!$A$3:$AF$113,'[1]Material DB'!AC$40,FALSE))/100*$R6</f>
        <v>0</v>
      </c>
      <c r="BA6" s="25">
        <f>(VLOOKUP($X6,'[1]Material DB'!$A$3:$AF$113,'[1]Material DB'!AD$40,FALSE))/100*$R6</f>
        <v>0</v>
      </c>
      <c r="BB6" s="25">
        <f>(VLOOKUP($X6,'[1]Material DB'!$A$3:$AF$113,'[1]Material DB'!AE$40,FALSE))/100*$R6</f>
        <v>0</v>
      </c>
      <c r="BC6" s="25">
        <f>(VLOOKUP($X6,'[1]Material DB'!$A$3:$AF$113,'[1]Material DB'!AF$40,FALSE))/100*$R6</f>
        <v>0</v>
      </c>
      <c r="BD6" s="40">
        <f t="shared" si="2"/>
        <v>4.9999999999999991</v>
      </c>
    </row>
    <row r="7" spans="1:56">
      <c r="A7" s="27"/>
      <c r="B7" s="28" t="s">
        <v>25</v>
      </c>
      <c r="C7" s="28"/>
      <c r="D7" s="28"/>
      <c r="E7" s="28"/>
      <c r="F7" s="29"/>
      <c r="G7" s="30"/>
      <c r="H7" s="31"/>
      <c r="I7" s="31"/>
      <c r="J7" s="31" t="s">
        <v>184</v>
      </c>
      <c r="K7" s="15">
        <v>4</v>
      </c>
      <c r="L7" s="28" t="s">
        <v>26</v>
      </c>
      <c r="M7" s="32"/>
      <c r="N7" s="32"/>
      <c r="O7" s="32"/>
      <c r="P7" s="33"/>
      <c r="Q7" s="34">
        <f>R7/K7</f>
        <v>2</v>
      </c>
      <c r="R7" s="35">
        <v>8</v>
      </c>
      <c r="S7" s="36">
        <f t="shared" si="1"/>
        <v>4.6849379245724986E-2</v>
      </c>
      <c r="T7" s="151"/>
      <c r="U7" s="37"/>
      <c r="V7" s="186" t="s">
        <v>25</v>
      </c>
      <c r="W7" s="48" t="s">
        <v>159</v>
      </c>
      <c r="X7" s="48" t="s">
        <v>159</v>
      </c>
      <c r="Y7" s="25">
        <f>(VLOOKUP($X7,'[1]Material DB'!$A$3:$AF$113,'[1]Material DB'!B$40,FALSE))/100*$R7</f>
        <v>0.58399999999999996</v>
      </c>
      <c r="Z7" s="25">
        <f>(VLOOKUP($X7,'[1]Material DB'!$A$3:$AF$113,'[1]Material DB'!C$40,FALSE))/100*$R7</f>
        <v>0</v>
      </c>
      <c r="AA7" s="25">
        <f>(VLOOKUP($X7,'[1]Material DB'!$A$3:$AF$113,'[1]Material DB'!D$40,FALSE))/100*$R7</f>
        <v>6.1040000000000001</v>
      </c>
      <c r="AB7" s="25">
        <f>(VLOOKUP($X7,'[1]Material DB'!$A$3:$AF$113,'[1]Material DB'!E$40,FALSE))/100*$R7</f>
        <v>0</v>
      </c>
      <c r="AC7" s="25">
        <f>(VLOOKUP($X7,'[1]Material DB'!$A$3:$AF$113,'[1]Material DB'!F$40,FALSE))/100*$R7</f>
        <v>1.3119999999999998</v>
      </c>
      <c r="AD7" s="25">
        <f>(VLOOKUP($X7,'[1]Material DB'!$A$3:$AF$113,'[1]Material DB'!G$40,FALSE))/100*$R7</f>
        <v>0</v>
      </c>
      <c r="AE7" s="25">
        <f>(VLOOKUP($X7,'[1]Material DB'!$A$3:$AF$113,'[1]Material DB'!H$40,FALSE))/100*$R7</f>
        <v>0</v>
      </c>
      <c r="AF7" s="25">
        <f>(VLOOKUP($X7,'[1]Material DB'!$A$3:$AF$113,'[1]Material DB'!I$40,FALSE))/100*$R7</f>
        <v>0</v>
      </c>
      <c r="AG7" s="25">
        <f>(VLOOKUP($X7,'[1]Material DB'!$A$3:$AF$113,'[1]Material DB'!J$40,FALSE))/100*$R7</f>
        <v>0</v>
      </c>
      <c r="AH7" s="25">
        <f>(VLOOKUP($X7,'[1]Material DB'!$A$3:$AF$113,'[1]Material DB'!K$40,FALSE))/100*$R7</f>
        <v>0</v>
      </c>
      <c r="AI7" s="25">
        <f>(VLOOKUP($X7,'[1]Material DB'!$A$3:$AF$113,'[1]Material DB'!L$40,FALSE))/100*$R7</f>
        <v>0</v>
      </c>
      <c r="AJ7" s="25">
        <f>(VLOOKUP($X7,'[1]Material DB'!$A$3:$AF$113,'[1]Material DB'!M$40,FALSE))/100*$R7</f>
        <v>0</v>
      </c>
      <c r="AK7" s="25">
        <f>(VLOOKUP($X7,'[1]Material DB'!$A$3:$AF$113,'[1]Material DB'!N$40,FALSE))/100*$R7</f>
        <v>0</v>
      </c>
      <c r="AL7" s="25">
        <f>(VLOOKUP($X7,'[1]Material DB'!$A$3:$AF$113,'[1]Material DB'!O$40,FALSE))/100*$R7</f>
        <v>0</v>
      </c>
      <c r="AM7" s="25">
        <f>(VLOOKUP($X7,'[1]Material DB'!$A$3:$AF$113,'[1]Material DB'!P$40,FALSE))/100*$R7</f>
        <v>0</v>
      </c>
      <c r="AN7" s="25">
        <f>(VLOOKUP($X7,'[1]Material DB'!$A$3:$AF$113,'[1]Material DB'!Q$40,FALSE))/100*$R7</f>
        <v>0</v>
      </c>
      <c r="AO7" s="25">
        <f>(VLOOKUP($X7,'[1]Material DB'!$A$3:$AF$113,'[1]Material DB'!R$40,FALSE))/100*$R7</f>
        <v>0</v>
      </c>
      <c r="AP7" s="25">
        <f>(VLOOKUP($X7,'[1]Material DB'!$A$3:$AF$113,'[1]Material DB'!S$40,FALSE))/100*$R7</f>
        <v>0</v>
      </c>
      <c r="AQ7" s="25">
        <f>(VLOOKUP($X7,'[1]Material DB'!$A$3:$AF$113,'[1]Material DB'!T$40,FALSE))/100*$R7</f>
        <v>0</v>
      </c>
      <c r="AR7" s="25">
        <f>(VLOOKUP($X7,'[1]Material DB'!$A$3:$AF$113,'[1]Material DB'!U$40,FALSE))/100*$R7</f>
        <v>0</v>
      </c>
      <c r="AS7" s="25">
        <f>(VLOOKUP($X7,'[1]Material DB'!$A$3:$AF$113,'[1]Material DB'!V$40,FALSE))/100*$R7</f>
        <v>0</v>
      </c>
      <c r="AT7" s="25">
        <f>(VLOOKUP($X7,'[1]Material DB'!$A$3:$AF$113,'[1]Material DB'!W$40,FALSE))/100*$R7</f>
        <v>0</v>
      </c>
      <c r="AU7" s="25">
        <f>(VLOOKUP($X7,'[1]Material DB'!$A$3:$AF$113,'[1]Material DB'!X$40,FALSE))/100*$R7</f>
        <v>0</v>
      </c>
      <c r="AV7" s="25">
        <f>(VLOOKUP($X7,'[1]Material DB'!$A$3:$AF$113,'[1]Material DB'!Y$40,FALSE))/100*$R7</f>
        <v>0</v>
      </c>
      <c r="AW7" s="25">
        <f>(VLOOKUP($X7,'[1]Material DB'!$A$3:$AF$113,'[1]Material DB'!Z$40,FALSE))/100*$R7</f>
        <v>0</v>
      </c>
      <c r="AX7" s="25">
        <f>(VLOOKUP($X7,'[1]Material DB'!$A$3:$AF$113,'[1]Material DB'!AA$40,FALSE))/100*$R7</f>
        <v>0</v>
      </c>
      <c r="AY7" s="25">
        <f>(VLOOKUP($X7,'[1]Material DB'!$A$3:$AF$113,'[1]Material DB'!AB$40,FALSE))/100*$R7</f>
        <v>0</v>
      </c>
      <c r="AZ7" s="25">
        <f>(VLOOKUP($X7,'[1]Material DB'!$A$3:$AF$113,'[1]Material DB'!AC$40,FALSE))/100*$R7</f>
        <v>0</v>
      </c>
      <c r="BA7" s="25">
        <f>(VLOOKUP($X7,'[1]Material DB'!$A$3:$AF$113,'[1]Material DB'!AD$40,FALSE))/100*$R7</f>
        <v>0</v>
      </c>
      <c r="BB7" s="25">
        <f>(VLOOKUP($X7,'[1]Material DB'!$A$3:$AF$113,'[1]Material DB'!AE$40,FALSE))/100*$R7</f>
        <v>0</v>
      </c>
      <c r="BC7" s="25">
        <f>(VLOOKUP($X7,'[1]Material DB'!$A$3:$AF$113,'[1]Material DB'!AF$40,FALSE))/100*$R7</f>
        <v>0</v>
      </c>
      <c r="BD7" s="40">
        <f t="shared" si="2"/>
        <v>8</v>
      </c>
    </row>
    <row r="8" spans="1:56" ht="15.75" thickBot="1">
      <c r="A8" s="53"/>
      <c r="B8" s="54" t="s">
        <v>25</v>
      </c>
      <c r="C8" s="54"/>
      <c r="D8" s="54"/>
      <c r="E8" s="54"/>
      <c r="F8" s="55"/>
      <c r="G8" s="56"/>
      <c r="H8" s="57"/>
      <c r="I8" s="57"/>
      <c r="J8" s="57" t="s">
        <v>177</v>
      </c>
      <c r="K8" s="58">
        <v>1</v>
      </c>
      <c r="L8" s="54" t="s">
        <v>160</v>
      </c>
      <c r="M8" s="59"/>
      <c r="N8" s="59"/>
      <c r="O8" s="59"/>
      <c r="P8" s="60"/>
      <c r="Q8" s="61">
        <v>2</v>
      </c>
      <c r="R8" s="62">
        <f t="shared" si="0"/>
        <v>2</v>
      </c>
      <c r="S8" s="63">
        <f t="shared" si="1"/>
        <v>1.1712344811431246E-2</v>
      </c>
      <c r="T8" s="4"/>
      <c r="U8" s="64"/>
      <c r="V8" s="187" t="s">
        <v>25</v>
      </c>
      <c r="W8" s="54" t="s">
        <v>231</v>
      </c>
      <c r="X8" s="66" t="s">
        <v>156</v>
      </c>
      <c r="Y8" s="67">
        <f>(VLOOKUP($X8,'[1]Material DB'!$A$3:$AF$113,'[1]Material DB'!B$40,FALSE))/100*$R8</f>
        <v>0</v>
      </c>
      <c r="Z8" s="67">
        <f>(VLOOKUP($X8,'[1]Material DB'!$A$3:$AF$113,'[1]Material DB'!C$40,FALSE))/100*$R8</f>
        <v>0</v>
      </c>
      <c r="AA8" s="67">
        <f>(VLOOKUP($X8,'[1]Material DB'!$A$3:$AF$113,'[1]Material DB'!D$40,FALSE))/100*$R8</f>
        <v>0</v>
      </c>
      <c r="AB8" s="67">
        <f>(VLOOKUP($X8,'[1]Material DB'!$A$3:$AF$113,'[1]Material DB'!E$40,FALSE))/100*$R8</f>
        <v>0</v>
      </c>
      <c r="AC8" s="67">
        <f>(VLOOKUP($X8,'[1]Material DB'!$A$3:$AF$113,'[1]Material DB'!F$40,FALSE))/100*$R8</f>
        <v>0</v>
      </c>
      <c r="AD8" s="67">
        <f>(VLOOKUP($X8,'[1]Material DB'!$A$3:$AF$113,'[1]Material DB'!G$40,FALSE))/100*$R8</f>
        <v>0.02</v>
      </c>
      <c r="AE8" s="67">
        <f>(VLOOKUP($X8,'[1]Material DB'!$A$3:$AF$113,'[1]Material DB'!H$40,FALSE))/100*$R8</f>
        <v>0</v>
      </c>
      <c r="AF8" s="67">
        <f>(VLOOKUP($X8,'[1]Material DB'!$A$3:$AF$113,'[1]Material DB'!I$40,FALSE))/100*$R8</f>
        <v>1.954</v>
      </c>
      <c r="AG8" s="67">
        <f>(VLOOKUP($X8,'[1]Material DB'!$A$3:$AF$113,'[1]Material DB'!J$40,FALSE))/100*$R8</f>
        <v>0.01</v>
      </c>
      <c r="AH8" s="67">
        <f>(VLOOKUP($X8,'[1]Material DB'!$A$3:$AF$113,'[1]Material DB'!K$40,FALSE))/100*$R8</f>
        <v>0</v>
      </c>
      <c r="AI8" s="67">
        <f>(VLOOKUP($X8,'[1]Material DB'!$A$3:$AF$113,'[1]Material DB'!L$40,FALSE))/100*$R8</f>
        <v>0</v>
      </c>
      <c r="AJ8" s="67">
        <f>(VLOOKUP($X8,'[1]Material DB'!$A$3:$AF$113,'[1]Material DB'!M$40,FALSE))/100*$R8</f>
        <v>0</v>
      </c>
      <c r="AK8" s="67">
        <f>(VLOOKUP($X8,'[1]Material DB'!$A$3:$AF$113,'[1]Material DB'!N$40,FALSE))/100*$R8</f>
        <v>0</v>
      </c>
      <c r="AL8" s="67">
        <f>(VLOOKUP($X8,'[1]Material DB'!$A$3:$AF$113,'[1]Material DB'!O$40,FALSE))/100*$R8</f>
        <v>2E-3</v>
      </c>
      <c r="AM8" s="67">
        <f>(VLOOKUP($X8,'[1]Material DB'!$A$3:$AF$113,'[1]Material DB'!P$40,FALSE))/100*$R8</f>
        <v>2E-3</v>
      </c>
      <c r="AN8" s="67">
        <f>(VLOOKUP($X8,'[1]Material DB'!$A$3:$AF$113,'[1]Material DB'!Q$40,FALSE))/100*$R8</f>
        <v>8.0000000000000002E-3</v>
      </c>
      <c r="AO8" s="67">
        <f>(VLOOKUP($X8,'[1]Material DB'!$A$3:$AF$113,'[1]Material DB'!R$40,FALSE))/100*$R8</f>
        <v>0</v>
      </c>
      <c r="AP8" s="67">
        <f>(VLOOKUP($X8,'[1]Material DB'!$A$3:$AF$113,'[1]Material DB'!S$40,FALSE))/100*$R8</f>
        <v>0</v>
      </c>
      <c r="AQ8" s="67">
        <f>(VLOOKUP($X8,'[1]Material DB'!$A$3:$AF$113,'[1]Material DB'!T$40,FALSE))/100*$R8</f>
        <v>4.0000000000000001E-3</v>
      </c>
      <c r="AR8" s="67">
        <f>(VLOOKUP($X8,'[1]Material DB'!$A$3:$AF$113,'[1]Material DB'!U$40,FALSE))/100*$R8</f>
        <v>0</v>
      </c>
      <c r="AS8" s="67">
        <f>(VLOOKUP($X8,'[1]Material DB'!$A$3:$AF$113,'[1]Material DB'!V$40,FALSE))/100*$R8</f>
        <v>0</v>
      </c>
      <c r="AT8" s="67">
        <f>(VLOOKUP($X8,'[1]Material DB'!$A$3:$AF$113,'[1]Material DB'!W$40,FALSE))/100*$R8</f>
        <v>0</v>
      </c>
      <c r="AU8" s="67">
        <f>(VLOOKUP($X8,'[1]Material DB'!$A$3:$AF$113,'[1]Material DB'!X$40,FALSE))/100*$R8</f>
        <v>0</v>
      </c>
      <c r="AV8" s="67">
        <f>(VLOOKUP($X8,'[1]Material DB'!$A$3:$AF$113,'[1]Material DB'!Y$40,FALSE))/100*$R8</f>
        <v>0</v>
      </c>
      <c r="AW8" s="67">
        <f>(VLOOKUP($X8,'[1]Material DB'!$A$3:$AF$113,'[1]Material DB'!Z$40,FALSE))/100*$R8</f>
        <v>0</v>
      </c>
      <c r="AX8" s="67">
        <f>(VLOOKUP($X8,'[1]Material DB'!$A$3:$AF$113,'[1]Material DB'!AA$40,FALSE))/100*$R8</f>
        <v>0</v>
      </c>
      <c r="AY8" s="67">
        <f>(VLOOKUP($X8,'[1]Material DB'!$A$3:$AF$113,'[1]Material DB'!AB$40,FALSE))/100*$R8</f>
        <v>0</v>
      </c>
      <c r="AZ8" s="67">
        <f>(VLOOKUP($X8,'[1]Material DB'!$A$3:$AF$113,'[1]Material DB'!AC$40,FALSE))/100*$R8</f>
        <v>0</v>
      </c>
      <c r="BA8" s="67">
        <f>(VLOOKUP($X8,'[1]Material DB'!$A$3:$AF$113,'[1]Material DB'!AD$40,FALSE))/100*$R8</f>
        <v>0</v>
      </c>
      <c r="BB8" s="67">
        <f>(VLOOKUP($X8,'[1]Material DB'!$A$3:$AF$113,'[1]Material DB'!AE$40,FALSE))/100*$R8</f>
        <v>0</v>
      </c>
      <c r="BC8" s="67">
        <f>(VLOOKUP($X8,'[1]Material DB'!$A$3:$AF$113,'[1]Material DB'!AF$40,FALSE))/100*$R8</f>
        <v>0</v>
      </c>
      <c r="BD8" s="68">
        <f t="shared" si="2"/>
        <v>2</v>
      </c>
    </row>
    <row r="9" spans="1:56" s="316" customFormat="1" ht="16.5" thickTop="1" thickBot="1">
      <c r="A9" s="308" t="s">
        <v>25</v>
      </c>
      <c r="B9" s="309"/>
      <c r="C9" s="309"/>
      <c r="D9" s="309"/>
      <c r="E9" s="309"/>
      <c r="F9" s="310"/>
      <c r="G9" s="311" t="s">
        <v>146</v>
      </c>
      <c r="H9" s="312"/>
      <c r="I9" s="312"/>
      <c r="J9" s="312" t="s">
        <v>137</v>
      </c>
      <c r="K9" s="309">
        <v>1</v>
      </c>
      <c r="L9" s="309" t="s">
        <v>26</v>
      </c>
      <c r="M9" s="312" t="s">
        <v>22</v>
      </c>
      <c r="N9" s="312">
        <v>110</v>
      </c>
      <c r="O9" s="312" t="s">
        <v>23</v>
      </c>
      <c r="P9" s="313" t="s">
        <v>24</v>
      </c>
      <c r="Q9" s="470">
        <f>SUM(R3:R8)</f>
        <v>170.76000000000002</v>
      </c>
      <c r="R9" s="471"/>
      <c r="S9" s="472"/>
      <c r="T9" s="309" t="s">
        <v>25</v>
      </c>
      <c r="U9" s="313"/>
      <c r="V9" s="313"/>
      <c r="W9" s="76" t="s">
        <v>27</v>
      </c>
      <c r="X9" s="76" t="s">
        <v>27</v>
      </c>
      <c r="Y9" s="314">
        <f>SUMIF(Y3:Y8,"&gt;0")</f>
        <v>5.4136911999999997</v>
      </c>
      <c r="Z9" s="314">
        <f t="shared" ref="Z9:BD9" si="3">SUMIF(Z3:Z8,"&gt;0")</f>
        <v>0</v>
      </c>
      <c r="AA9" s="314">
        <f t="shared" si="3"/>
        <v>140.48841200000001</v>
      </c>
      <c r="AB9" s="314">
        <f t="shared" si="3"/>
        <v>0</v>
      </c>
      <c r="AC9" s="314">
        <f t="shared" si="3"/>
        <v>18.283511999999998</v>
      </c>
      <c r="AD9" s="314">
        <f t="shared" si="3"/>
        <v>7.0000000000000007E-2</v>
      </c>
      <c r="AE9" s="314">
        <f t="shared" si="3"/>
        <v>0</v>
      </c>
      <c r="AF9" s="314">
        <f t="shared" si="3"/>
        <v>6.8389999999999995</v>
      </c>
      <c r="AG9" s="314">
        <f t="shared" si="3"/>
        <v>3.5000000000000003E-2</v>
      </c>
      <c r="AH9" s="314">
        <f t="shared" si="3"/>
        <v>0</v>
      </c>
      <c r="AI9" s="314">
        <f t="shared" si="3"/>
        <v>0</v>
      </c>
      <c r="AJ9" s="314">
        <f t="shared" si="3"/>
        <v>0</v>
      </c>
      <c r="AK9" s="314">
        <f t="shared" si="3"/>
        <v>0</v>
      </c>
      <c r="AL9" s="314">
        <f t="shared" si="3"/>
        <v>7.0000000000000001E-3</v>
      </c>
      <c r="AM9" s="314">
        <f t="shared" si="3"/>
        <v>7.0000000000000001E-3</v>
      </c>
      <c r="AN9" s="314">
        <f t="shared" si="3"/>
        <v>2.8000000000000001E-2</v>
      </c>
      <c r="AO9" s="314">
        <f t="shared" si="3"/>
        <v>0</v>
      </c>
      <c r="AP9" s="314">
        <f t="shared" si="3"/>
        <v>0</v>
      </c>
      <c r="AQ9" s="314">
        <f t="shared" si="3"/>
        <v>1.4E-2</v>
      </c>
      <c r="AR9" s="314">
        <f t="shared" si="3"/>
        <v>0</v>
      </c>
      <c r="AS9" s="314">
        <f t="shared" si="3"/>
        <v>0</v>
      </c>
      <c r="AT9" s="314">
        <f t="shared" si="3"/>
        <v>0</v>
      </c>
      <c r="AU9" s="314">
        <f t="shared" si="3"/>
        <v>0</v>
      </c>
      <c r="AV9" s="314">
        <f t="shared" si="3"/>
        <v>0</v>
      </c>
      <c r="AW9" s="314">
        <f t="shared" si="3"/>
        <v>0</v>
      </c>
      <c r="AX9" s="314">
        <f t="shared" si="3"/>
        <v>0</v>
      </c>
      <c r="AY9" s="314">
        <f t="shared" si="3"/>
        <v>0</v>
      </c>
      <c r="AZ9" s="314">
        <f t="shared" si="3"/>
        <v>0</v>
      </c>
      <c r="BA9" s="314">
        <f t="shared" si="3"/>
        <v>0</v>
      </c>
      <c r="BB9" s="314">
        <f t="shared" si="3"/>
        <v>0</v>
      </c>
      <c r="BC9" s="314">
        <f t="shared" si="3"/>
        <v>0</v>
      </c>
      <c r="BD9" s="315">
        <f t="shared" si="3"/>
        <v>171.1856152</v>
      </c>
    </row>
    <row r="10" spans="1:56">
      <c r="Q10" s="438"/>
      <c r="R10" s="439"/>
      <c r="S10" s="439"/>
      <c r="V10" s="81"/>
    </row>
  </sheetData>
  <mergeCells count="12">
    <mergeCell ref="W1:X1"/>
    <mergeCell ref="Y1:BD1"/>
    <mergeCell ref="Q9:S9"/>
    <mergeCell ref="Q10:S10"/>
    <mergeCell ref="A1:F1"/>
    <mergeCell ref="G1:G2"/>
    <mergeCell ref="H1:H2"/>
    <mergeCell ref="I1:I2"/>
    <mergeCell ref="J1:J2"/>
    <mergeCell ref="K1:K2"/>
    <mergeCell ref="L1:L2"/>
    <mergeCell ref="Q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Version</vt:lpstr>
      <vt:lpstr>Note</vt:lpstr>
      <vt:lpstr>Sheet5 (3)</vt:lpstr>
      <vt:lpstr>Disk asbl</vt:lpstr>
      <vt:lpstr>Disk Sector Asbl</vt:lpstr>
      <vt:lpstr>Uncoated Disk Sector</vt:lpstr>
      <vt:lpstr>Module13</vt:lpstr>
      <vt:lpstr>Module2</vt:lpstr>
      <vt:lpstr>Disk supp ring</vt:lpstr>
      <vt:lpstr>EndFrame A</vt:lpstr>
      <vt:lpstr>EndFrame C</vt:lpstr>
      <vt:lpstr>FRAME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2008-07-23T15:13:42Z</dcterms:modified>
</cp:coreProperties>
</file>