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90" windowWidth="1207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<sst xmlns="http://schemas.openxmlformats.org/spreadsheetml/2006/main" count="174" uniqueCount="105">
  <si>
    <t>bottom</t>
  </si>
  <si>
    <t>top of port card</t>
  </si>
  <si>
    <t>top of pc bondfield</t>
  </si>
  <si>
    <t>bottom of 1st hybrid</t>
  </si>
  <si>
    <t>bottom of pitch adapter</t>
  </si>
  <si>
    <t>top of pitch adapter</t>
  </si>
  <si>
    <t>bottom of detector active</t>
  </si>
  <si>
    <t>top of detector active</t>
  </si>
  <si>
    <t>bottom of 2nd detector</t>
  </si>
  <si>
    <t>bottom of 1st detector</t>
  </si>
  <si>
    <t>top of 2nd detector</t>
  </si>
  <si>
    <t>Front Side</t>
  </si>
  <si>
    <t>Back Side</t>
  </si>
  <si>
    <t>detector pitch</t>
  </si>
  <si>
    <t>60.16 mm</t>
  </si>
  <si>
    <t>detector full length</t>
  </si>
  <si>
    <t>detector active length</t>
  </si>
  <si>
    <t>front/back det overlap</t>
  </si>
  <si>
    <t>gap for hybrid etc</t>
  </si>
  <si>
    <t>detector width</t>
  </si>
  <si>
    <t>check</t>
  </si>
  <si>
    <t>bottom of 3rd detector</t>
  </si>
  <si>
    <t>top of third detectector</t>
  </si>
  <si>
    <t xml:space="preserve">top of 1st detector </t>
  </si>
  <si>
    <t>F/B shift</t>
  </si>
  <si>
    <t>16 modules</t>
  </si>
  <si>
    <t>15 modules</t>
  </si>
  <si>
    <t>centered</t>
  </si>
  <si>
    <t>front to back shift</t>
  </si>
  <si>
    <t>active area</t>
  </si>
  <si>
    <t>mechanical overlap</t>
  </si>
  <si>
    <t xml:space="preserve"> </t>
  </si>
  <si>
    <t>bottom of 4th detector</t>
  </si>
  <si>
    <t>bottom of 5th detector</t>
  </si>
  <si>
    <t>bottom of 6th detector</t>
  </si>
  <si>
    <t>bottom of 7th detector</t>
  </si>
  <si>
    <t>bottom of 8th detector</t>
  </si>
  <si>
    <t>bottom of 9th detector</t>
  </si>
  <si>
    <t>bottom of 10th detector</t>
  </si>
  <si>
    <t>bottom of 11th detector</t>
  </si>
  <si>
    <t>bottom of 12th detector</t>
  </si>
  <si>
    <t>bottom of 13th detector</t>
  </si>
  <si>
    <t>bottom of 14th detector</t>
  </si>
  <si>
    <t>bottom of 15th detector</t>
  </si>
  <si>
    <t>top of 4th detector</t>
  </si>
  <si>
    <t>top of 5th detector</t>
  </si>
  <si>
    <t>top of 6th detector</t>
  </si>
  <si>
    <t>top of 7th detector</t>
  </si>
  <si>
    <t>top of 8th detector</t>
  </si>
  <si>
    <t>top of 9th detector</t>
  </si>
  <si>
    <t>top of 10 detector</t>
  </si>
  <si>
    <t>top of 11th detector</t>
  </si>
  <si>
    <t>top of 12th detector</t>
  </si>
  <si>
    <t>top of 13 detector</t>
  </si>
  <si>
    <t>top of 14 detector</t>
  </si>
  <si>
    <t>top of 15th detector</t>
  </si>
  <si>
    <t>bottom of 16th detector</t>
  </si>
  <si>
    <t>top of 16th detector</t>
  </si>
  <si>
    <t>top of 3rd detector</t>
  </si>
  <si>
    <t>top of 10th detector</t>
  </si>
  <si>
    <t>top of 13th detector</t>
  </si>
  <si>
    <t>top of 14th detector</t>
  </si>
  <si>
    <t>top of first hybrid</t>
  </si>
  <si>
    <t>top of 1st hybrid</t>
  </si>
  <si>
    <t>bottom of 2nd hybrid</t>
  </si>
  <si>
    <t>top of 2nd hybrid</t>
  </si>
  <si>
    <t>bottom of 3rd hybrid</t>
  </si>
  <si>
    <t>top 3rd hybrid</t>
  </si>
  <si>
    <t>bottom of 4th hybrid</t>
  </si>
  <si>
    <t>bottom of 5th hybrid</t>
  </si>
  <si>
    <t>bottom of 6th hybrid</t>
  </si>
  <si>
    <t>bottom of 7th hybrid</t>
  </si>
  <si>
    <t>bottom of 8th hybrid</t>
  </si>
  <si>
    <t>bottom of 9th hybrid</t>
  </si>
  <si>
    <t>bottom of 10th hybrid</t>
  </si>
  <si>
    <t>bottom of 11th hybrid</t>
  </si>
  <si>
    <t>bottom of 12th hybrid</t>
  </si>
  <si>
    <t>bottom of 13th hybrid</t>
  </si>
  <si>
    <t>bottom of 14th hybrid</t>
  </si>
  <si>
    <t>bottom of 15th hybrid</t>
  </si>
  <si>
    <t>bottom of 16th hybrid</t>
  </si>
  <si>
    <t>top of 4th hybrid</t>
  </si>
  <si>
    <t>top of 5th hybrid</t>
  </si>
  <si>
    <t>top of 6th hybrid</t>
  </si>
  <si>
    <t>top of 7th hybrid</t>
  </si>
  <si>
    <t>top of 8th hybrid</t>
  </si>
  <si>
    <t>top of 9th hybrid</t>
  </si>
  <si>
    <t>top of 10th hybrid</t>
  </si>
  <si>
    <t>top of 11th hybrid</t>
  </si>
  <si>
    <t>top of 12th hybrid</t>
  </si>
  <si>
    <t>top of 13th hybrid</t>
  </si>
  <si>
    <t>top of 14th hybrid</t>
  </si>
  <si>
    <t>top of 15th hybrid</t>
  </si>
  <si>
    <t>top of 3rd hybrid</t>
  </si>
  <si>
    <t>top of 16th hybrid</t>
  </si>
  <si>
    <t>top of hybrid to bottom of detector</t>
  </si>
  <si>
    <t>top of detector to bottom of hybrid</t>
  </si>
  <si>
    <t>mm</t>
  </si>
  <si>
    <t>detector thickness</t>
  </si>
  <si>
    <t>0.28mm</t>
  </si>
  <si>
    <t>hybrid thickness</t>
  </si>
  <si>
    <t>cable thickness</t>
  </si>
  <si>
    <t>0.125mm</t>
  </si>
  <si>
    <t>0.38mm</t>
  </si>
  <si>
    <t>Stave Length for 15 modules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</si>
</sst>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4"/>
  <sheetViews>
    <sheetView tabSelected="1" workbookViewId="0" topLeftCell="A49">
      <selection activeCell="J72" sqref="J72"/>
    </sheetView>
  </sheetViews>
  <sheetFormatPr defaultColWidth="9.140625" defaultRowHeight="12.75"/>
  <cols>
    <col min="1" max="1" width="28.57421875" style="0" customWidth="1"/>
    <col min="2" max="2" width="12.140625" style="0" customWidth="1"/>
    <col min="3" max="3" width="11.57421875" style="0" customWidth="1"/>
    <col min="4" max="4" width="12.7109375" style="0" customWidth="1"/>
    <col min="5" max="5" width="26.28125" style="0" customWidth="1"/>
    <col min="7" max="7" width="11.57421875" style="0" customWidth="1"/>
    <col min="10" max="10" width="11.00390625" style="0" customWidth="1"/>
  </cols>
  <sheetData>
    <row r="1" spans="1:11" s="2" customFormat="1" ht="12.75">
      <c r="A1" s="2" t="s">
        <v>11</v>
      </c>
      <c r="D1" s="2" t="s">
        <v>20</v>
      </c>
      <c r="E1" s="2" t="s">
        <v>12</v>
      </c>
      <c r="J1" s="2" t="s">
        <v>20</v>
      </c>
      <c r="K1" s="2" t="s">
        <v>24</v>
      </c>
    </row>
    <row r="2" s="2" customFormat="1" ht="12.75"/>
    <row r="3" spans="1:6" ht="12.75">
      <c r="A3" s="2" t="s">
        <v>0</v>
      </c>
      <c r="C3">
        <v>0</v>
      </c>
      <c r="E3" s="2" t="s">
        <v>0</v>
      </c>
      <c r="F3">
        <v>0</v>
      </c>
    </row>
    <row r="4" spans="1:6" ht="12.75">
      <c r="A4" s="3" t="s">
        <v>1</v>
      </c>
      <c r="C4">
        <v>60</v>
      </c>
      <c r="E4" s="3" t="s">
        <v>1</v>
      </c>
      <c r="F4">
        <v>60</v>
      </c>
    </row>
    <row r="5" spans="1:6" ht="12.75">
      <c r="A5" t="s">
        <v>2</v>
      </c>
      <c r="C5">
        <v>63</v>
      </c>
      <c r="E5" t="s">
        <v>2</v>
      </c>
      <c r="F5">
        <v>63</v>
      </c>
    </row>
    <row r="6" spans="1:6" ht="12.75">
      <c r="A6" s="2" t="s">
        <v>3</v>
      </c>
      <c r="C6" s="2">
        <v>66</v>
      </c>
      <c r="E6" s="2" t="s">
        <v>3</v>
      </c>
      <c r="F6" s="2">
        <f>F8-1-20</f>
        <v>95.1</v>
      </c>
    </row>
    <row r="7" spans="1:6" ht="12.75">
      <c r="A7" s="2" t="s">
        <v>62</v>
      </c>
      <c r="C7">
        <v>86</v>
      </c>
      <c r="E7" s="4" t="s">
        <v>63</v>
      </c>
      <c r="F7">
        <v>115.1</v>
      </c>
    </row>
    <row r="8" spans="1:6" ht="12.75">
      <c r="A8" t="s">
        <v>4</v>
      </c>
      <c r="C8">
        <f>C6+20+1</f>
        <v>87</v>
      </c>
      <c r="E8" t="s">
        <v>4</v>
      </c>
      <c r="F8">
        <f>F9-2.7</f>
        <v>116.1</v>
      </c>
    </row>
    <row r="9" spans="1:6" ht="12.75">
      <c r="A9" t="s">
        <v>5</v>
      </c>
      <c r="C9">
        <f>C8+2.7</f>
        <v>89.7</v>
      </c>
      <c r="E9" t="s">
        <v>5</v>
      </c>
      <c r="F9">
        <f>F10-0.5</f>
        <v>118.8</v>
      </c>
    </row>
    <row r="10" spans="1:11" ht="12.75">
      <c r="A10" s="2" t="s">
        <v>9</v>
      </c>
      <c r="B10">
        <v>1</v>
      </c>
      <c r="C10" s="2">
        <f>C9+0.5</f>
        <v>90.2</v>
      </c>
      <c r="D10">
        <f>C10-C6</f>
        <v>24.200000000000003</v>
      </c>
      <c r="E10" s="2" t="s">
        <v>9</v>
      </c>
      <c r="F10" s="2">
        <f>F11-0.98</f>
        <v>119.3</v>
      </c>
      <c r="J10">
        <f>F10-C10</f>
        <v>29.099999999999994</v>
      </c>
      <c r="K10">
        <f aca="true" t="shared" si="0" ref="K10:K17">F10-C10</f>
        <v>29.099999999999994</v>
      </c>
    </row>
    <row r="11" spans="1:11" ht="12.75">
      <c r="A11" t="s">
        <v>6</v>
      </c>
      <c r="B11" t="s">
        <v>31</v>
      </c>
      <c r="C11">
        <f>C10+1.96/2</f>
        <v>91.18</v>
      </c>
      <c r="D11">
        <f>C11-C10</f>
        <v>0.980000000000004</v>
      </c>
      <c r="E11" t="s">
        <v>6</v>
      </c>
      <c r="F11">
        <f>C12-0.9</f>
        <v>120.28</v>
      </c>
      <c r="J11">
        <f>F11-C12</f>
        <v>-0.9000000000000057</v>
      </c>
      <c r="K11">
        <f t="shared" si="0"/>
        <v>29.099999999999994</v>
      </c>
    </row>
    <row r="12" spans="1:11" ht="12.75">
      <c r="A12" t="s">
        <v>7</v>
      </c>
      <c r="B12" t="s">
        <v>31</v>
      </c>
      <c r="C12">
        <f>C11+30</f>
        <v>121.18</v>
      </c>
      <c r="D12">
        <f>C12-C11</f>
        <v>30</v>
      </c>
      <c r="E12" t="s">
        <v>7</v>
      </c>
      <c r="F12">
        <f>F11+30</f>
        <v>150.28</v>
      </c>
      <c r="K12">
        <f t="shared" si="0"/>
        <v>29.099999999999994</v>
      </c>
    </row>
    <row r="13" spans="1:11" ht="12.75">
      <c r="A13" s="3" t="s">
        <v>23</v>
      </c>
      <c r="B13">
        <v>1</v>
      </c>
      <c r="C13">
        <f>C12+1.96/2</f>
        <v>122.16000000000001</v>
      </c>
      <c r="D13">
        <f>C13-C10</f>
        <v>31.960000000000008</v>
      </c>
      <c r="E13" s="5" t="s">
        <v>23</v>
      </c>
      <c r="F13">
        <f>F12+0.98</f>
        <v>151.26</v>
      </c>
      <c r="J13">
        <f>F13-C16</f>
        <v>0.8999999999999773</v>
      </c>
      <c r="K13">
        <f t="shared" si="0"/>
        <v>29.09999999999998</v>
      </c>
    </row>
    <row r="14" spans="1:6" ht="12.75">
      <c r="A14" s="2" t="s">
        <v>64</v>
      </c>
      <c r="C14" s="2">
        <f>C13+4</f>
        <v>126.16000000000001</v>
      </c>
      <c r="D14">
        <f>C14-C6</f>
        <v>60.16000000000001</v>
      </c>
      <c r="E14" s="2" t="s">
        <v>64</v>
      </c>
      <c r="F14" s="2">
        <v>155.26</v>
      </c>
    </row>
    <row r="15" spans="1:6" ht="12.75">
      <c r="A15" s="3" t="s">
        <v>65</v>
      </c>
      <c r="C15">
        <f>C14+20</f>
        <v>146.16000000000003</v>
      </c>
      <c r="E15" s="3" t="s">
        <v>65</v>
      </c>
      <c r="F15">
        <v>175.26</v>
      </c>
    </row>
    <row r="16" spans="1:11" ht="12.75">
      <c r="A16" s="2" t="s">
        <v>8</v>
      </c>
      <c r="B16">
        <v>2</v>
      </c>
      <c r="C16" s="2">
        <f>C13+28.2</f>
        <v>150.36</v>
      </c>
      <c r="D16">
        <f>C16-C10</f>
        <v>60.16000000000001</v>
      </c>
      <c r="E16" s="2" t="s">
        <v>8</v>
      </c>
      <c r="F16" s="2">
        <f>F13+28.2</f>
        <v>179.45999999999998</v>
      </c>
      <c r="J16">
        <f>F16-C17</f>
        <v>-2.860000000000042</v>
      </c>
      <c r="K16">
        <f t="shared" si="0"/>
        <v>29.099999999999966</v>
      </c>
    </row>
    <row r="17" spans="1:11" ht="12.75">
      <c r="A17" t="s">
        <v>10</v>
      </c>
      <c r="B17">
        <v>2</v>
      </c>
      <c r="C17">
        <f>C16+31.96</f>
        <v>182.32000000000002</v>
      </c>
      <c r="D17">
        <f>C17-C16</f>
        <v>31.960000000000008</v>
      </c>
      <c r="E17" t="s">
        <v>10</v>
      </c>
      <c r="F17">
        <f>F16+31.96</f>
        <v>211.42</v>
      </c>
      <c r="J17">
        <f>F17-C20</f>
        <v>0.8999999999999488</v>
      </c>
      <c r="K17">
        <f t="shared" si="0"/>
        <v>29.099999999999966</v>
      </c>
    </row>
    <row r="18" spans="1:6" ht="12.75">
      <c r="A18" s="2" t="s">
        <v>66</v>
      </c>
      <c r="C18" s="2">
        <f>C14+60.16</f>
        <v>186.32</v>
      </c>
      <c r="E18" s="2" t="s">
        <v>66</v>
      </c>
      <c r="F18" s="2">
        <f>F14+60.16</f>
        <v>215.42</v>
      </c>
    </row>
    <row r="19" spans="1:6" ht="12.75">
      <c r="A19" s="3" t="s">
        <v>67</v>
      </c>
      <c r="C19">
        <f>C18+20</f>
        <v>206.32</v>
      </c>
      <c r="E19" s="4" t="s">
        <v>93</v>
      </c>
      <c r="F19">
        <f>F18+20</f>
        <v>235.42</v>
      </c>
    </row>
    <row r="20" spans="1:6" ht="12.75">
      <c r="A20" s="2" t="s">
        <v>21</v>
      </c>
      <c r="B20">
        <v>3</v>
      </c>
      <c r="C20" s="2">
        <f>C16+$D$16</f>
        <v>210.52000000000004</v>
      </c>
      <c r="D20">
        <f>C20-C16</f>
        <v>60.160000000000025</v>
      </c>
      <c r="E20" s="2" t="s">
        <v>21</v>
      </c>
      <c r="F20" s="2">
        <f>F16+60.16</f>
        <v>239.61999999999998</v>
      </c>
    </row>
    <row r="21" spans="1:6" ht="12.75">
      <c r="A21" t="s">
        <v>22</v>
      </c>
      <c r="B21">
        <v>3</v>
      </c>
      <c r="C21">
        <f>C20+31.96</f>
        <v>242.48000000000005</v>
      </c>
      <c r="D21">
        <f>C21-C20</f>
        <v>31.960000000000008</v>
      </c>
      <c r="E21" t="s">
        <v>58</v>
      </c>
      <c r="F21">
        <f>F20+31.96</f>
        <v>271.58</v>
      </c>
    </row>
    <row r="22" spans="1:6" ht="12.75">
      <c r="A22" s="2" t="s">
        <v>68</v>
      </c>
      <c r="C22" s="2">
        <f>C18+60.16</f>
        <v>246.48</v>
      </c>
      <c r="E22" s="2" t="s">
        <v>68</v>
      </c>
      <c r="F22" s="2">
        <f>F18+60.16</f>
        <v>275.58</v>
      </c>
    </row>
    <row r="23" spans="1:6" ht="12.75">
      <c r="A23" s="4" t="s">
        <v>81</v>
      </c>
      <c r="C23">
        <f>C22+20</f>
        <v>266.48</v>
      </c>
      <c r="E23" s="4" t="s">
        <v>81</v>
      </c>
      <c r="F23">
        <f>F22+20</f>
        <v>295.58</v>
      </c>
    </row>
    <row r="24" spans="1:11" ht="12.75">
      <c r="A24" s="2" t="s">
        <v>32</v>
      </c>
      <c r="B24">
        <v>4</v>
      </c>
      <c r="C24" s="2">
        <f>C20+$D$16</f>
        <v>270.68000000000006</v>
      </c>
      <c r="D24">
        <f>C24-C20</f>
        <v>60.160000000000025</v>
      </c>
      <c r="E24" s="2" t="s">
        <v>32</v>
      </c>
      <c r="F24" s="2">
        <f>F20+60.16</f>
        <v>299.78</v>
      </c>
      <c r="H24" t="s">
        <v>95</v>
      </c>
      <c r="K24">
        <f>F24-F23</f>
        <v>4.199999999999989</v>
      </c>
    </row>
    <row r="25" spans="1:11" ht="12.75">
      <c r="A25" t="s">
        <v>44</v>
      </c>
      <c r="B25">
        <v>4</v>
      </c>
      <c r="C25">
        <f>C24+31.96</f>
        <v>302.64000000000004</v>
      </c>
      <c r="D25">
        <f>C25-C24</f>
        <v>31.95999999999998</v>
      </c>
      <c r="E25" t="s">
        <v>44</v>
      </c>
      <c r="F25">
        <f>F24+31.96</f>
        <v>331.73999999999995</v>
      </c>
      <c r="H25" t="s">
        <v>96</v>
      </c>
      <c r="K25">
        <f>F26-F25</f>
        <v>4.000000000000057</v>
      </c>
    </row>
    <row r="26" spans="1:11" ht="12.75">
      <c r="A26" s="2" t="s">
        <v>69</v>
      </c>
      <c r="C26" s="2">
        <f>C22+60.16</f>
        <v>306.64</v>
      </c>
      <c r="E26" s="2" t="s">
        <v>69</v>
      </c>
      <c r="F26" s="2">
        <f>F22+60.16</f>
        <v>335.74</v>
      </c>
      <c r="K26" t="s">
        <v>97</v>
      </c>
    </row>
    <row r="27" spans="1:11" ht="12.75">
      <c r="A27" s="4" t="s">
        <v>81</v>
      </c>
      <c r="C27">
        <f>C26+20</f>
        <v>326.64</v>
      </c>
      <c r="E27" s="4" t="s">
        <v>82</v>
      </c>
      <c r="F27">
        <f>F26+20</f>
        <v>355.74</v>
      </c>
      <c r="K27" t="s">
        <v>31</v>
      </c>
    </row>
    <row r="28" spans="1:6" ht="12.75">
      <c r="A28" s="2" t="s">
        <v>33</v>
      </c>
      <c r="B28">
        <v>5</v>
      </c>
      <c r="C28" s="2">
        <f>C24+$D$16</f>
        <v>330.8400000000001</v>
      </c>
      <c r="D28">
        <f>C28-C24</f>
        <v>60.160000000000025</v>
      </c>
      <c r="E28" s="2" t="s">
        <v>33</v>
      </c>
      <c r="F28" s="2">
        <f>F24+60.16</f>
        <v>359.93999999999994</v>
      </c>
    </row>
    <row r="29" spans="1:6" ht="12.75">
      <c r="A29" t="s">
        <v>45</v>
      </c>
      <c r="B29">
        <v>5</v>
      </c>
      <c r="C29">
        <f>C28+31.96</f>
        <v>362.80000000000007</v>
      </c>
      <c r="D29">
        <f>C29-C28</f>
        <v>31.95999999999998</v>
      </c>
      <c r="E29" t="s">
        <v>45</v>
      </c>
      <c r="F29">
        <f>F28+31.96</f>
        <v>391.8999999999999</v>
      </c>
    </row>
    <row r="30" spans="1:6" ht="12.75">
      <c r="A30" s="2" t="s">
        <v>70</v>
      </c>
      <c r="C30" s="2">
        <f>C26+60.16</f>
        <v>366.79999999999995</v>
      </c>
      <c r="E30" s="2" t="s">
        <v>70</v>
      </c>
      <c r="F30" s="2">
        <f>F26+60.16</f>
        <v>395.9</v>
      </c>
    </row>
    <row r="31" spans="1:6" ht="12.75">
      <c r="A31" s="4" t="s">
        <v>82</v>
      </c>
      <c r="C31">
        <f>C30+20</f>
        <v>386.79999999999995</v>
      </c>
      <c r="E31" s="4" t="s">
        <v>83</v>
      </c>
      <c r="F31">
        <f>F30+20</f>
        <v>415.9</v>
      </c>
    </row>
    <row r="32" spans="1:6" ht="12.75">
      <c r="A32" s="2" t="s">
        <v>34</v>
      </c>
      <c r="B32">
        <v>6</v>
      </c>
      <c r="C32" s="2">
        <f>C28+$D$16</f>
        <v>391.0000000000001</v>
      </c>
      <c r="D32">
        <f>C32-C28</f>
        <v>60.160000000000025</v>
      </c>
      <c r="E32" s="2" t="s">
        <v>34</v>
      </c>
      <c r="F32" s="2">
        <f>F28+60.16</f>
        <v>420.0999999999999</v>
      </c>
    </row>
    <row r="33" spans="1:6" ht="12.75">
      <c r="A33" t="s">
        <v>46</v>
      </c>
      <c r="B33">
        <v>6</v>
      </c>
      <c r="C33">
        <f>C32+31.96</f>
        <v>422.9600000000001</v>
      </c>
      <c r="D33">
        <f>C33-C32</f>
        <v>31.95999999999998</v>
      </c>
      <c r="E33" t="s">
        <v>46</v>
      </c>
      <c r="F33">
        <f>F32+31.96</f>
        <v>452.0599999999999</v>
      </c>
    </row>
    <row r="34" spans="1:6" ht="12.75">
      <c r="A34" s="2" t="s">
        <v>71</v>
      </c>
      <c r="C34" s="2">
        <f>C30+60.16</f>
        <v>426.9599999999999</v>
      </c>
      <c r="E34" s="2" t="s">
        <v>71</v>
      </c>
      <c r="F34" s="2">
        <f>F30+60.16</f>
        <v>456.05999999999995</v>
      </c>
    </row>
    <row r="35" spans="1:6" ht="12.75">
      <c r="A35" s="4" t="s">
        <v>83</v>
      </c>
      <c r="C35">
        <f>C34+20</f>
        <v>446.9599999999999</v>
      </c>
      <c r="E35" s="4" t="s">
        <v>84</v>
      </c>
      <c r="F35">
        <f>F34+20</f>
        <v>476.05999999999995</v>
      </c>
    </row>
    <row r="36" spans="1:6" ht="12.75">
      <c r="A36" s="2" t="s">
        <v>35</v>
      </c>
      <c r="B36">
        <v>7</v>
      </c>
      <c r="C36" s="2">
        <f>C32+$D$16</f>
        <v>451.16000000000014</v>
      </c>
      <c r="D36">
        <f>C36-C32</f>
        <v>60.160000000000025</v>
      </c>
      <c r="E36" s="2" t="s">
        <v>35</v>
      </c>
      <c r="F36" s="2">
        <f>F32+60.16</f>
        <v>480.2599999999999</v>
      </c>
    </row>
    <row r="37" spans="1:6" ht="12.75">
      <c r="A37" t="s">
        <v>47</v>
      </c>
      <c r="B37">
        <v>7</v>
      </c>
      <c r="C37">
        <f>C36+31.96</f>
        <v>483.1200000000001</v>
      </c>
      <c r="D37">
        <f>C37-C36</f>
        <v>31.95999999999998</v>
      </c>
      <c r="E37" t="s">
        <v>47</v>
      </c>
      <c r="F37">
        <f>F36+31.96</f>
        <v>512.2199999999999</v>
      </c>
    </row>
    <row r="38" spans="1:6" ht="12.75">
      <c r="A38" s="2" t="s">
        <v>72</v>
      </c>
      <c r="C38" s="2">
        <f>C34+60.16</f>
        <v>487.1199999999999</v>
      </c>
      <c r="E38" s="2" t="s">
        <v>72</v>
      </c>
      <c r="F38" s="2">
        <f>F34+60.16</f>
        <v>516.2199999999999</v>
      </c>
    </row>
    <row r="39" spans="1:6" ht="12.75">
      <c r="A39" s="4" t="s">
        <v>85</v>
      </c>
      <c r="C39">
        <f>C38+20</f>
        <v>507.1199999999999</v>
      </c>
      <c r="E39" s="4" t="s">
        <v>85</v>
      </c>
      <c r="F39">
        <f>F38+20</f>
        <v>536.2199999999999</v>
      </c>
    </row>
    <row r="40" spans="1:6" ht="12.75">
      <c r="A40" s="2" t="s">
        <v>36</v>
      </c>
      <c r="B40">
        <v>8</v>
      </c>
      <c r="C40" s="2">
        <f>C36+$D$16</f>
        <v>511.32000000000016</v>
      </c>
      <c r="D40">
        <f>C40-C36</f>
        <v>60.160000000000025</v>
      </c>
      <c r="E40" s="2" t="s">
        <v>36</v>
      </c>
      <c r="F40" s="2">
        <f>F36+60.16</f>
        <v>540.4199999999998</v>
      </c>
    </row>
    <row r="41" spans="1:9" ht="12.75">
      <c r="A41" t="s">
        <v>48</v>
      </c>
      <c r="B41">
        <v>8</v>
      </c>
      <c r="C41">
        <f>C40+31.96</f>
        <v>543.2800000000002</v>
      </c>
      <c r="D41">
        <f>C41-C40</f>
        <v>31.960000000000036</v>
      </c>
      <c r="E41" t="s">
        <v>48</v>
      </c>
      <c r="F41">
        <f>F40+31.96</f>
        <v>572.3799999999999</v>
      </c>
      <c r="I41" t="s">
        <v>31</v>
      </c>
    </row>
    <row r="42" spans="1:6" ht="12.75">
      <c r="A42" s="2" t="s">
        <v>73</v>
      </c>
      <c r="C42" s="2">
        <f>C38+60.16</f>
        <v>547.2799999999999</v>
      </c>
      <c r="E42" s="2" t="s">
        <v>73</v>
      </c>
      <c r="F42" s="2">
        <f>F38+60.16</f>
        <v>576.3799999999999</v>
      </c>
    </row>
    <row r="43" spans="1:6" ht="12.75">
      <c r="A43" s="4" t="s">
        <v>86</v>
      </c>
      <c r="C43">
        <f>C42+20</f>
        <v>567.2799999999999</v>
      </c>
      <c r="E43" s="4" t="s">
        <v>86</v>
      </c>
      <c r="F43">
        <f>F42+20</f>
        <v>596.3799999999999</v>
      </c>
    </row>
    <row r="44" spans="1:6" ht="12.75">
      <c r="A44" s="2" t="s">
        <v>37</v>
      </c>
      <c r="B44">
        <v>9</v>
      </c>
      <c r="C44" s="2">
        <f>C40+$D$16</f>
        <v>571.4800000000001</v>
      </c>
      <c r="D44">
        <f>C44-C40</f>
        <v>60.15999999999997</v>
      </c>
      <c r="E44" s="2" t="s">
        <v>37</v>
      </c>
      <c r="F44" s="2">
        <f>F40+60.16</f>
        <v>600.5799999999998</v>
      </c>
    </row>
    <row r="45" spans="1:6" ht="12.75">
      <c r="A45" t="s">
        <v>49</v>
      </c>
      <c r="B45">
        <v>9</v>
      </c>
      <c r="C45">
        <f>C44+31.96</f>
        <v>603.4400000000002</v>
      </c>
      <c r="D45">
        <f>C45-C44</f>
        <v>31.960000000000036</v>
      </c>
      <c r="E45" t="s">
        <v>49</v>
      </c>
      <c r="F45">
        <f>F44+31.96</f>
        <v>632.5399999999998</v>
      </c>
    </row>
    <row r="46" spans="1:6" ht="12.75">
      <c r="A46" s="2" t="s">
        <v>74</v>
      </c>
      <c r="C46" s="2">
        <f>C42+60.16</f>
        <v>607.4399999999998</v>
      </c>
      <c r="E46" s="2" t="s">
        <v>74</v>
      </c>
      <c r="F46" s="2">
        <f>F42+60.16</f>
        <v>636.5399999999998</v>
      </c>
    </row>
    <row r="47" spans="1:6" ht="12.75">
      <c r="A47" s="4" t="s">
        <v>87</v>
      </c>
      <c r="C47">
        <f>C46+20</f>
        <v>627.4399999999998</v>
      </c>
      <c r="E47" s="4" t="s">
        <v>87</v>
      </c>
      <c r="F47">
        <f>F46+20</f>
        <v>656.5399999999998</v>
      </c>
    </row>
    <row r="48" spans="1:6" ht="12.75">
      <c r="A48" s="2" t="s">
        <v>38</v>
      </c>
      <c r="B48">
        <v>10</v>
      </c>
      <c r="C48" s="2">
        <f>C44+$D$16</f>
        <v>631.6400000000001</v>
      </c>
      <c r="D48">
        <f>C48-C44</f>
        <v>60.15999999999997</v>
      </c>
      <c r="E48" s="2" t="s">
        <v>38</v>
      </c>
      <c r="F48" s="2">
        <f>F44+60.16</f>
        <v>660.7399999999998</v>
      </c>
    </row>
    <row r="49" spans="1:6" ht="12.75">
      <c r="A49" t="s">
        <v>50</v>
      </c>
      <c r="B49">
        <v>10</v>
      </c>
      <c r="C49">
        <f>C48+31.96</f>
        <v>663.6000000000001</v>
      </c>
      <c r="D49">
        <f>C49-C48</f>
        <v>31.960000000000036</v>
      </c>
      <c r="E49" t="s">
        <v>59</v>
      </c>
      <c r="F49">
        <f>F48+31.96</f>
        <v>692.6999999999998</v>
      </c>
    </row>
    <row r="50" spans="1:6" ht="12.75">
      <c r="A50" s="2" t="s">
        <v>75</v>
      </c>
      <c r="C50" s="2">
        <f>C46+60.16</f>
        <v>667.5999999999998</v>
      </c>
      <c r="E50" s="2" t="s">
        <v>75</v>
      </c>
      <c r="F50" s="2">
        <f>F46+60.16</f>
        <v>696.6999999999998</v>
      </c>
    </row>
    <row r="51" spans="1:6" ht="12.75">
      <c r="A51" s="4" t="s">
        <v>88</v>
      </c>
      <c r="C51">
        <f>C50+20</f>
        <v>687.5999999999998</v>
      </c>
      <c r="E51" s="4" t="s">
        <v>88</v>
      </c>
      <c r="F51">
        <f>F50+20</f>
        <v>716.6999999999998</v>
      </c>
    </row>
    <row r="52" spans="1:6" ht="12.75">
      <c r="A52" s="2" t="s">
        <v>39</v>
      </c>
      <c r="B52">
        <v>11</v>
      </c>
      <c r="C52" s="2">
        <f>C48+$D$16</f>
        <v>691.8000000000001</v>
      </c>
      <c r="D52">
        <f>C52-C48</f>
        <v>60.15999999999997</v>
      </c>
      <c r="E52" s="2" t="s">
        <v>39</v>
      </c>
      <c r="F52" s="2">
        <f>F48+60.16</f>
        <v>720.8999999999997</v>
      </c>
    </row>
    <row r="53" spans="1:6" ht="12.75">
      <c r="A53" t="s">
        <v>51</v>
      </c>
      <c r="B53">
        <v>11</v>
      </c>
      <c r="C53">
        <f>C52+31.96</f>
        <v>723.7600000000001</v>
      </c>
      <c r="D53">
        <f>C53-C52</f>
        <v>31.960000000000036</v>
      </c>
      <c r="E53" t="s">
        <v>51</v>
      </c>
      <c r="F53">
        <f>F52+31.96</f>
        <v>752.8599999999998</v>
      </c>
    </row>
    <row r="54" spans="1:6" ht="12.75">
      <c r="A54" s="2" t="s">
        <v>76</v>
      </c>
      <c r="C54" s="2">
        <f>C50+60.16</f>
        <v>727.7599999999998</v>
      </c>
      <c r="E54" s="2" t="s">
        <v>76</v>
      </c>
      <c r="F54" s="2">
        <f>F50+60.16</f>
        <v>756.8599999999998</v>
      </c>
    </row>
    <row r="55" spans="1:6" ht="12.75">
      <c r="A55" s="4" t="s">
        <v>89</v>
      </c>
      <c r="C55">
        <f>C54+20</f>
        <v>747.7599999999998</v>
      </c>
      <c r="E55" s="4" t="s">
        <v>89</v>
      </c>
      <c r="F55">
        <f>F54+20</f>
        <v>776.8599999999998</v>
      </c>
    </row>
    <row r="56" spans="1:6" ht="12.75">
      <c r="A56" s="2" t="s">
        <v>40</v>
      </c>
      <c r="B56">
        <v>12</v>
      </c>
      <c r="C56" s="2">
        <f>C52+$D$16</f>
        <v>751.96</v>
      </c>
      <c r="D56">
        <f>C56-C52</f>
        <v>60.15999999999997</v>
      </c>
      <c r="E56" s="2" t="s">
        <v>40</v>
      </c>
      <c r="F56" s="2">
        <f>F52+60.16</f>
        <v>781.0599999999997</v>
      </c>
    </row>
    <row r="57" spans="1:6" ht="12.75">
      <c r="A57" t="s">
        <v>52</v>
      </c>
      <c r="B57">
        <v>12</v>
      </c>
      <c r="C57">
        <f>C56+31.96</f>
        <v>783.9200000000001</v>
      </c>
      <c r="D57">
        <f>C57-C56</f>
        <v>31.960000000000036</v>
      </c>
      <c r="E57" t="s">
        <v>52</v>
      </c>
      <c r="F57">
        <f>F56+31.96</f>
        <v>813.0199999999998</v>
      </c>
    </row>
    <row r="58" spans="1:6" ht="12.75">
      <c r="A58" s="2" t="s">
        <v>77</v>
      </c>
      <c r="C58" s="2">
        <f>C54+60.16</f>
        <v>787.9199999999997</v>
      </c>
      <c r="E58" s="2" t="s">
        <v>77</v>
      </c>
      <c r="F58" s="2">
        <f>F54+60.16</f>
        <v>817.0199999999998</v>
      </c>
    </row>
    <row r="59" spans="1:6" ht="12.75">
      <c r="A59" s="4" t="s">
        <v>90</v>
      </c>
      <c r="C59">
        <f>C58+20</f>
        <v>807.9199999999997</v>
      </c>
      <c r="E59" s="4" t="s">
        <v>90</v>
      </c>
      <c r="F59">
        <f>F58+20</f>
        <v>837.0199999999998</v>
      </c>
    </row>
    <row r="60" spans="1:6" ht="12.75">
      <c r="A60" s="2" t="s">
        <v>41</v>
      </c>
      <c r="B60">
        <v>13</v>
      </c>
      <c r="C60" s="2">
        <f>C56+$D$16</f>
        <v>812.12</v>
      </c>
      <c r="D60">
        <f>C60-C56</f>
        <v>60.15999999999997</v>
      </c>
      <c r="E60" s="2" t="s">
        <v>41</v>
      </c>
      <c r="F60" s="2">
        <f>F56+60.16</f>
        <v>841.2199999999997</v>
      </c>
    </row>
    <row r="61" spans="1:6" ht="12.75">
      <c r="A61" t="s">
        <v>53</v>
      </c>
      <c r="B61">
        <v>13</v>
      </c>
      <c r="C61">
        <f>C60+31.96</f>
        <v>844.08</v>
      </c>
      <c r="D61">
        <f>C61-C60</f>
        <v>31.960000000000036</v>
      </c>
      <c r="E61" t="s">
        <v>60</v>
      </c>
      <c r="F61">
        <f>F60+31.96</f>
        <v>873.1799999999997</v>
      </c>
    </row>
    <row r="62" spans="1:6" ht="12.75">
      <c r="A62" s="2" t="s">
        <v>78</v>
      </c>
      <c r="C62" s="2">
        <f>C58+60.16</f>
        <v>848.0799999999997</v>
      </c>
      <c r="E62" s="2" t="s">
        <v>78</v>
      </c>
      <c r="F62" s="2">
        <f>F58+60.16</f>
        <v>877.1799999999997</v>
      </c>
    </row>
    <row r="63" spans="1:6" ht="12.75">
      <c r="A63" s="4" t="s">
        <v>91</v>
      </c>
      <c r="C63">
        <f>C62+20</f>
        <v>868.0799999999997</v>
      </c>
      <c r="E63" s="4" t="s">
        <v>91</v>
      </c>
      <c r="F63">
        <f>F62+20</f>
        <v>897.1799999999997</v>
      </c>
    </row>
    <row r="64" spans="1:6" ht="12.75">
      <c r="A64" s="2" t="s">
        <v>42</v>
      </c>
      <c r="B64">
        <v>14</v>
      </c>
      <c r="C64" s="2">
        <f>C60+$D$16</f>
        <v>872.28</v>
      </c>
      <c r="D64">
        <f>C64-C60</f>
        <v>60.15999999999997</v>
      </c>
      <c r="E64" s="2" t="s">
        <v>42</v>
      </c>
      <c r="F64" s="2">
        <f>F60+60.16</f>
        <v>901.3799999999997</v>
      </c>
    </row>
    <row r="65" spans="1:6" ht="12.75">
      <c r="A65" t="s">
        <v>54</v>
      </c>
      <c r="B65">
        <v>14</v>
      </c>
      <c r="C65">
        <f>C64+31.96</f>
        <v>904.24</v>
      </c>
      <c r="D65">
        <f>C65-C64</f>
        <v>31.960000000000036</v>
      </c>
      <c r="E65" t="s">
        <v>61</v>
      </c>
      <c r="F65">
        <f>F64+31.96</f>
        <v>933.3399999999997</v>
      </c>
    </row>
    <row r="66" spans="1:6" ht="12.75">
      <c r="A66" s="2" t="s">
        <v>79</v>
      </c>
      <c r="C66" s="2">
        <f>C62+60.16</f>
        <v>908.2399999999997</v>
      </c>
      <c r="E66" s="2" t="s">
        <v>79</v>
      </c>
      <c r="F66" s="2">
        <f>F62+60.16</f>
        <v>937.3399999999997</v>
      </c>
    </row>
    <row r="67" spans="1:6" ht="12.75">
      <c r="A67" s="4" t="s">
        <v>92</v>
      </c>
      <c r="C67">
        <f>C66+20</f>
        <v>928.2399999999997</v>
      </c>
      <c r="E67" s="4" t="s">
        <v>91</v>
      </c>
      <c r="F67">
        <f>F66+20</f>
        <v>957.3399999999997</v>
      </c>
    </row>
    <row r="68" spans="1:6" ht="12.75">
      <c r="A68" s="2" t="s">
        <v>43</v>
      </c>
      <c r="B68">
        <v>15</v>
      </c>
      <c r="C68" s="2">
        <f>C64+$D$16</f>
        <v>932.4399999999999</v>
      </c>
      <c r="D68">
        <f>C68-C64</f>
        <v>60.15999999999997</v>
      </c>
      <c r="E68" s="2" t="s">
        <v>43</v>
      </c>
      <c r="F68" s="2">
        <f>F64+60.16</f>
        <v>961.5399999999996</v>
      </c>
    </row>
    <row r="69" spans="1:8" ht="12.75">
      <c r="A69" s="7" t="s">
        <v>55</v>
      </c>
      <c r="B69" s="7">
        <v>15</v>
      </c>
      <c r="C69" s="7">
        <f>C68+31.96</f>
        <v>964.4</v>
      </c>
      <c r="D69" s="7">
        <f>C69-C68</f>
        <v>31.960000000000036</v>
      </c>
      <c r="E69" s="7" t="s">
        <v>55</v>
      </c>
      <c r="F69" s="11">
        <f>F68+31.96</f>
        <v>993.4999999999997</v>
      </c>
      <c r="G69" s="7"/>
      <c r="H69" s="10" t="s">
        <v>104</v>
      </c>
    </row>
    <row r="70" spans="1:6" ht="12.75">
      <c r="A70" s="2" t="s">
        <v>80</v>
      </c>
      <c r="C70">
        <f>C66+60.16</f>
        <v>968.3999999999996</v>
      </c>
      <c r="E70" s="2" t="s">
        <v>80</v>
      </c>
      <c r="F70">
        <f>F66+60.16</f>
        <v>997.4999999999997</v>
      </c>
    </row>
    <row r="71" spans="1:8" ht="12.75">
      <c r="A71" s="8" t="s">
        <v>94</v>
      </c>
      <c r="B71" s="9"/>
      <c r="C71" s="9">
        <f>C70+20</f>
        <v>988.3999999999996</v>
      </c>
      <c r="D71" s="9"/>
      <c r="E71" s="8" t="s">
        <v>94</v>
      </c>
      <c r="F71" s="9">
        <f>F70+20</f>
        <v>1017.4999999999997</v>
      </c>
      <c r="G71" s="9"/>
      <c r="H71" s="9"/>
    </row>
    <row r="72" spans="1:6" ht="12.75">
      <c r="A72" s="2" t="s">
        <v>56</v>
      </c>
      <c r="C72">
        <f>C68+$D$16</f>
        <v>992.5999999999999</v>
      </c>
      <c r="D72">
        <f>C72-C68</f>
        <v>60.15999999999997</v>
      </c>
      <c r="E72" s="2" t="s">
        <v>56</v>
      </c>
      <c r="F72">
        <f>F68+60.16</f>
        <v>1021.6999999999996</v>
      </c>
    </row>
    <row r="73" spans="1:8" ht="12.75">
      <c r="A73" s="6" t="s">
        <v>57</v>
      </c>
      <c r="B73" s="7"/>
      <c r="C73" s="7">
        <f>C72+31.96</f>
        <v>1024.56</v>
      </c>
      <c r="D73" s="7"/>
      <c r="E73" s="7" t="s">
        <v>57</v>
      </c>
      <c r="F73" s="7">
        <f>F72+31.96</f>
        <v>1053.6599999999996</v>
      </c>
      <c r="G73" s="7"/>
      <c r="H73" s="7"/>
    </row>
    <row r="74" ht="12.75">
      <c r="A74" s="2"/>
    </row>
    <row r="76" spans="1:3" ht="12.75">
      <c r="A76" t="s">
        <v>13</v>
      </c>
      <c r="C76" s="1" t="s">
        <v>14</v>
      </c>
    </row>
    <row r="77" spans="1:3" ht="12.75">
      <c r="A77" t="s">
        <v>15</v>
      </c>
      <c r="C77">
        <v>31.96</v>
      </c>
    </row>
    <row r="78" spans="1:4" ht="12.75">
      <c r="A78" t="s">
        <v>16</v>
      </c>
      <c r="C78">
        <v>30</v>
      </c>
      <c r="D78" t="s">
        <v>27</v>
      </c>
    </row>
    <row r="79" spans="1:4" ht="12.75">
      <c r="A79" t="s">
        <v>17</v>
      </c>
      <c r="C79">
        <v>0.9</v>
      </c>
      <c r="D79" t="s">
        <v>29</v>
      </c>
    </row>
    <row r="80" spans="1:3" ht="12.75">
      <c r="A80" t="s">
        <v>30</v>
      </c>
      <c r="C80">
        <v>2.86</v>
      </c>
    </row>
    <row r="81" spans="1:3" ht="12.75">
      <c r="A81" t="s">
        <v>18</v>
      </c>
      <c r="C81">
        <v>28.2</v>
      </c>
    </row>
    <row r="82" spans="1:3" ht="12.75">
      <c r="A82" t="s">
        <v>19</v>
      </c>
      <c r="C82">
        <v>63.56</v>
      </c>
    </row>
    <row r="83" spans="1:3" ht="12.75">
      <c r="A83" t="s">
        <v>28</v>
      </c>
      <c r="C83">
        <v>29.1</v>
      </c>
    </row>
    <row r="85" ht="12.75">
      <c r="C85">
        <f>1.96/2</f>
        <v>0.98</v>
      </c>
    </row>
    <row r="86" spans="3:4" ht="12.75">
      <c r="C86">
        <f>28.2+31.96</f>
        <v>60.16</v>
      </c>
      <c r="D86">
        <f>C86*16+66</f>
        <v>1028.56</v>
      </c>
    </row>
    <row r="87" ht="12.75">
      <c r="C87">
        <f>2.86-1.96</f>
        <v>0.8999999999999999</v>
      </c>
    </row>
    <row r="88" spans="1:4" ht="12.75">
      <c r="A88" t="s">
        <v>25</v>
      </c>
      <c r="C88">
        <f>C86</f>
        <v>60.16</v>
      </c>
      <c r="D88">
        <f>95.1+C88*16</f>
        <v>1057.6599999999999</v>
      </c>
    </row>
    <row r="89" spans="1:4" ht="12.75">
      <c r="A89" t="s">
        <v>26</v>
      </c>
      <c r="C89">
        <f>C88</f>
        <v>60.16</v>
      </c>
      <c r="D89">
        <f>95.1+C89*15</f>
        <v>997.5</v>
      </c>
    </row>
    <row r="92" spans="1:2" ht="12.75">
      <c r="A92" t="s">
        <v>98</v>
      </c>
      <c r="B92" t="s">
        <v>99</v>
      </c>
    </row>
    <row r="93" spans="1:2" ht="12.75">
      <c r="A93" t="s">
        <v>100</v>
      </c>
      <c r="B93" t="s">
        <v>103</v>
      </c>
    </row>
    <row r="94" spans="1:2" ht="12.75">
      <c r="A94" t="s">
        <v>101</v>
      </c>
      <c r="B94" t="s">
        <v>102</v>
      </c>
    </row>
  </sheetData>
  <printOptions/>
  <pageMargins left="0.75" right="0.75" top="1" bottom="1" header="0.5" footer="0.5"/>
  <pageSetup fitToHeight="2" fitToWidth="1"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</dc:creator>
  <cp:keywords/>
  <dc:description/>
  <cp:lastModifiedBy>William O. Miller</cp:lastModifiedBy>
  <cp:lastPrinted>2006-06-01T16:24:23Z</cp:lastPrinted>
  <dcterms:created xsi:type="dcterms:W3CDTF">2006-05-16T00:55:30Z</dcterms:created>
  <dcterms:modified xsi:type="dcterms:W3CDTF">2006-06-01T16:32:21Z</dcterms:modified>
  <cp:category/>
  <cp:version/>
  <cp:contentType/>
  <cp:contentStatus/>
</cp:coreProperties>
</file>